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latno - Kostel sv. Archanděla Michaela – obnova fasády\VZMR\"/>
    </mc:Choice>
  </mc:AlternateContent>
  <bookViews>
    <workbookView xWindow="0" yWindow="0" windowWidth="25200" windowHeight="11865"/>
  </bookViews>
  <sheets>
    <sheet name="Rekapitulace stavby" sheetId="1" r:id="rId1"/>
    <sheet name="1 - etapa1 - část 1a,1b a..." sheetId="2" r:id="rId2"/>
    <sheet name="2 - etapa2 - část 2a,2b,2..." sheetId="3" r:id="rId3"/>
    <sheet name="3 - etapa 3 - část 3 a  -..." sheetId="4" r:id="rId4"/>
    <sheet name="4 - etapa 4 - část 4a, 4b..." sheetId="5" r:id="rId5"/>
    <sheet name="5 - VRN" sheetId="6" r:id="rId6"/>
    <sheet name="Pokyny pro vyplnění" sheetId="7" r:id="rId7"/>
  </sheets>
  <definedNames>
    <definedName name="_xlnm._FilterDatabase" localSheetId="1" hidden="1">'1 - etapa1 - část 1a,1b a...'!$C$89:$K$245</definedName>
    <definedName name="_xlnm._FilterDatabase" localSheetId="2" hidden="1">'2 - etapa2 - část 2a,2b,2...'!$C$89:$K$255</definedName>
    <definedName name="_xlnm._FilterDatabase" localSheetId="3" hidden="1">'3 - etapa 3 - část 3 a  -...'!$C$89:$K$231</definedName>
    <definedName name="_xlnm._FilterDatabase" localSheetId="4" hidden="1">'4 - etapa 4 - část 4a, 4b...'!$C$89:$K$266</definedName>
    <definedName name="_xlnm._FilterDatabase" localSheetId="5" hidden="1">'5 - VRN'!$C$82:$K$102</definedName>
    <definedName name="_xlnm.Print_Titles" localSheetId="1">'1 - etapa1 - část 1a,1b a...'!$89:$89</definedName>
    <definedName name="_xlnm.Print_Titles" localSheetId="2">'2 - etapa2 - část 2a,2b,2...'!$89:$89</definedName>
    <definedName name="_xlnm.Print_Titles" localSheetId="3">'3 - etapa 3 - část 3 a  -...'!$89:$89</definedName>
    <definedName name="_xlnm.Print_Titles" localSheetId="4">'4 - etapa 4 - část 4a, 4b...'!$89:$89</definedName>
    <definedName name="_xlnm.Print_Titles" localSheetId="5">'5 - VRN'!$82:$82</definedName>
    <definedName name="_xlnm.Print_Titles" localSheetId="0">'Rekapitulace stavby'!$52:$52</definedName>
    <definedName name="_xlnm.Print_Area" localSheetId="1">'1 - etapa1 - část 1a,1b a...'!$C$4:$J$39,'1 - etapa1 - část 1a,1b a...'!$C$45:$J$71,'1 - etapa1 - část 1a,1b a...'!$C$77:$K$245</definedName>
    <definedName name="_xlnm.Print_Area" localSheetId="2">'2 - etapa2 - část 2a,2b,2...'!$C$4:$J$39,'2 - etapa2 - část 2a,2b,2...'!$C$45:$J$71,'2 - etapa2 - část 2a,2b,2...'!$C$77:$K$255</definedName>
    <definedName name="_xlnm.Print_Area" localSheetId="3">'3 - etapa 3 - část 3 a  -...'!$C$4:$J$39,'3 - etapa 3 - část 3 a  -...'!$C$45:$J$71,'3 - etapa 3 - část 3 a  -...'!$C$77:$K$231</definedName>
    <definedName name="_xlnm.Print_Area" localSheetId="4">'4 - etapa 4 - část 4a, 4b...'!$C$4:$J$39,'4 - etapa 4 - část 4a, 4b...'!$C$45:$J$71,'4 - etapa 4 - část 4a, 4b...'!$C$77:$K$266</definedName>
    <definedName name="_xlnm.Print_Area" localSheetId="5">'5 - VRN'!$C$4:$J$39,'5 - VRN'!$C$45:$J$64,'5 - VRN'!$C$70:$K$102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59" i="1"/>
  <c r="J35" i="6"/>
  <c r="AX59" i="1"/>
  <c r="BI99" i="6"/>
  <c r="BH99" i="6"/>
  <c r="BG99" i="6"/>
  <c r="BF99" i="6"/>
  <c r="T99" i="6"/>
  <c r="T98" i="6"/>
  <c r="R99" i="6"/>
  <c r="R98" i="6"/>
  <c r="P99" i="6"/>
  <c r="P98" i="6" s="1"/>
  <c r="BI94" i="6"/>
  <c r="BH94" i="6"/>
  <c r="BG94" i="6"/>
  <c r="BF94" i="6"/>
  <c r="T94" i="6"/>
  <c r="R94" i="6"/>
  <c r="P94" i="6"/>
  <c r="BI91" i="6"/>
  <c r="BH91" i="6"/>
  <c r="BG91" i="6"/>
  <c r="BF91" i="6"/>
  <c r="T91" i="6"/>
  <c r="R91" i="6"/>
  <c r="P91" i="6"/>
  <c r="BI86" i="6"/>
  <c r="BH86" i="6"/>
  <c r="BG86" i="6"/>
  <c r="BF86" i="6"/>
  <c r="T86" i="6"/>
  <c r="T85" i="6"/>
  <c r="R86" i="6"/>
  <c r="R85" i="6"/>
  <c r="P86" i="6"/>
  <c r="P85" i="6" s="1"/>
  <c r="J80" i="6"/>
  <c r="F80" i="6"/>
  <c r="J79" i="6"/>
  <c r="F79" i="6"/>
  <c r="F77" i="6"/>
  <c r="E75" i="6"/>
  <c r="J55" i="6"/>
  <c r="F55" i="6"/>
  <c r="J54" i="6"/>
  <c r="F54" i="6"/>
  <c r="F52" i="6"/>
  <c r="E50" i="6"/>
  <c r="J77" i="6"/>
  <c r="E7" i="6"/>
  <c r="E48" i="6"/>
  <c r="J37" i="5"/>
  <c r="J36" i="5"/>
  <c r="AY58" i="1" s="1"/>
  <c r="J35" i="5"/>
  <c r="AX58" i="1" s="1"/>
  <c r="BI265" i="5"/>
  <c r="BH265" i="5"/>
  <c r="BG265" i="5"/>
  <c r="BF265" i="5"/>
  <c r="T265" i="5"/>
  <c r="T264" i="5" s="1"/>
  <c r="T263" i="5" s="1"/>
  <c r="R265" i="5"/>
  <c r="R264" i="5"/>
  <c r="R263" i="5"/>
  <c r="P265" i="5"/>
  <c r="P264" i="5" s="1"/>
  <c r="P263" i="5" s="1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5" i="5"/>
  <c r="BH255" i="5"/>
  <c r="BG255" i="5"/>
  <c r="BF255" i="5"/>
  <c r="T255" i="5"/>
  <c r="R255" i="5"/>
  <c r="P255" i="5"/>
  <c r="BI251" i="5"/>
  <c r="BH251" i="5"/>
  <c r="BG251" i="5"/>
  <c r="BF251" i="5"/>
  <c r="T251" i="5"/>
  <c r="R251" i="5"/>
  <c r="P251" i="5"/>
  <c r="BI247" i="5"/>
  <c r="BH247" i="5"/>
  <c r="BG247" i="5"/>
  <c r="BF247" i="5"/>
  <c r="T247" i="5"/>
  <c r="R247" i="5"/>
  <c r="P247" i="5"/>
  <c r="BI243" i="5"/>
  <c r="BH243" i="5"/>
  <c r="BG243" i="5"/>
  <c r="BF243" i="5"/>
  <c r="T243" i="5"/>
  <c r="R243" i="5"/>
  <c r="P243" i="5"/>
  <c r="BI240" i="5"/>
  <c r="BH240" i="5"/>
  <c r="BG240" i="5"/>
  <c r="BF240" i="5"/>
  <c r="T240" i="5"/>
  <c r="R240" i="5"/>
  <c r="P240" i="5"/>
  <c r="BI235" i="5"/>
  <c r="BH235" i="5"/>
  <c r="BG235" i="5"/>
  <c r="BF235" i="5"/>
  <c r="T235" i="5"/>
  <c r="R235" i="5"/>
  <c r="P235" i="5"/>
  <c r="BI230" i="5"/>
  <c r="BH230" i="5"/>
  <c r="BG230" i="5"/>
  <c r="BF230" i="5"/>
  <c r="T230" i="5"/>
  <c r="R230" i="5"/>
  <c r="P230" i="5"/>
  <c r="BI225" i="5"/>
  <c r="BH225" i="5"/>
  <c r="BG225" i="5"/>
  <c r="BF225" i="5"/>
  <c r="T225" i="5"/>
  <c r="R225" i="5"/>
  <c r="P225" i="5"/>
  <c r="BI221" i="5"/>
  <c r="BH221" i="5"/>
  <c r="BG221" i="5"/>
  <c r="BF221" i="5"/>
  <c r="T221" i="5"/>
  <c r="R221" i="5"/>
  <c r="P221" i="5"/>
  <c r="BI218" i="5"/>
  <c r="BH218" i="5"/>
  <c r="BG218" i="5"/>
  <c r="BF218" i="5"/>
  <c r="T218" i="5"/>
  <c r="R218" i="5"/>
  <c r="P218" i="5"/>
  <c r="BI213" i="5"/>
  <c r="BH213" i="5"/>
  <c r="BG213" i="5"/>
  <c r="BF213" i="5"/>
  <c r="T213" i="5"/>
  <c r="R213" i="5"/>
  <c r="P213" i="5"/>
  <c r="BI208" i="5"/>
  <c r="BH208" i="5"/>
  <c r="BG208" i="5"/>
  <c r="BF208" i="5"/>
  <c r="T208" i="5"/>
  <c r="R208" i="5"/>
  <c r="P208" i="5"/>
  <c r="BI204" i="5"/>
  <c r="BH204" i="5"/>
  <c r="BG204" i="5"/>
  <c r="BF204" i="5"/>
  <c r="T204" i="5"/>
  <c r="R204" i="5"/>
  <c r="P204" i="5"/>
  <c r="BI201" i="5"/>
  <c r="BH201" i="5"/>
  <c r="BG201" i="5"/>
  <c r="BF201" i="5"/>
  <c r="T201" i="5"/>
  <c r="R201" i="5"/>
  <c r="P201" i="5"/>
  <c r="BI198" i="5"/>
  <c r="BH198" i="5"/>
  <c r="BG198" i="5"/>
  <c r="BF198" i="5"/>
  <c r="T198" i="5"/>
  <c r="R198" i="5"/>
  <c r="P198" i="5"/>
  <c r="BI195" i="5"/>
  <c r="BH195" i="5"/>
  <c r="BG195" i="5"/>
  <c r="BF195" i="5"/>
  <c r="T195" i="5"/>
  <c r="R195" i="5"/>
  <c r="P195" i="5"/>
  <c r="BI193" i="5"/>
  <c r="BH193" i="5"/>
  <c r="BG193" i="5"/>
  <c r="BF193" i="5"/>
  <c r="T193" i="5"/>
  <c r="R193" i="5"/>
  <c r="P193" i="5"/>
  <c r="BI190" i="5"/>
  <c r="BH190" i="5"/>
  <c r="BG190" i="5"/>
  <c r="BF190" i="5"/>
  <c r="T190" i="5"/>
  <c r="R190" i="5"/>
  <c r="P190" i="5"/>
  <c r="BI187" i="5"/>
  <c r="BH187" i="5"/>
  <c r="BG187" i="5"/>
  <c r="BF187" i="5"/>
  <c r="T187" i="5"/>
  <c r="R187" i="5"/>
  <c r="P187" i="5"/>
  <c r="BI183" i="5"/>
  <c r="BH183" i="5"/>
  <c r="BG183" i="5"/>
  <c r="BF183" i="5"/>
  <c r="T183" i="5"/>
  <c r="R183" i="5"/>
  <c r="P183" i="5"/>
  <c r="BI180" i="5"/>
  <c r="BH180" i="5"/>
  <c r="BG180" i="5"/>
  <c r="BF180" i="5"/>
  <c r="T180" i="5"/>
  <c r="R180" i="5"/>
  <c r="P180" i="5"/>
  <c r="BI177" i="5"/>
  <c r="BH177" i="5"/>
  <c r="BG177" i="5"/>
  <c r="BF177" i="5"/>
  <c r="T177" i="5"/>
  <c r="R177" i="5"/>
  <c r="P177" i="5"/>
  <c r="BI175" i="5"/>
  <c r="BH175" i="5"/>
  <c r="BG175" i="5"/>
  <c r="BF175" i="5"/>
  <c r="T175" i="5"/>
  <c r="R175" i="5"/>
  <c r="P175" i="5"/>
  <c r="BI171" i="5"/>
  <c r="BH171" i="5"/>
  <c r="BG171" i="5"/>
  <c r="BF171" i="5"/>
  <c r="T171" i="5"/>
  <c r="R171" i="5"/>
  <c r="P171" i="5"/>
  <c r="BI165" i="5"/>
  <c r="BH165" i="5"/>
  <c r="BG165" i="5"/>
  <c r="BF165" i="5"/>
  <c r="T165" i="5"/>
  <c r="R165" i="5"/>
  <c r="P165" i="5"/>
  <c r="BI159" i="5"/>
  <c r="BH159" i="5"/>
  <c r="BG159" i="5"/>
  <c r="BF159" i="5"/>
  <c r="T159" i="5"/>
  <c r="R159" i="5"/>
  <c r="P159" i="5"/>
  <c r="BI151" i="5"/>
  <c r="BH151" i="5"/>
  <c r="BG151" i="5"/>
  <c r="BF151" i="5"/>
  <c r="T151" i="5"/>
  <c r="R151" i="5"/>
  <c r="P151" i="5"/>
  <c r="BI146" i="5"/>
  <c r="BH146" i="5"/>
  <c r="BG146" i="5"/>
  <c r="BF146" i="5"/>
  <c r="T146" i="5"/>
  <c r="R146" i="5"/>
  <c r="P146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R137" i="5"/>
  <c r="P137" i="5"/>
  <c r="BI132" i="5"/>
  <c r="BH132" i="5"/>
  <c r="BG132" i="5"/>
  <c r="BF132" i="5"/>
  <c r="T132" i="5"/>
  <c r="R132" i="5"/>
  <c r="P132" i="5"/>
  <c r="BI129" i="5"/>
  <c r="BH129" i="5"/>
  <c r="BG129" i="5"/>
  <c r="BF129" i="5"/>
  <c r="T129" i="5"/>
  <c r="R129" i="5"/>
  <c r="P129" i="5"/>
  <c r="BI117" i="5"/>
  <c r="BH117" i="5"/>
  <c r="BG117" i="5"/>
  <c r="BF117" i="5"/>
  <c r="T117" i="5"/>
  <c r="R117" i="5"/>
  <c r="P117" i="5"/>
  <c r="BI112" i="5"/>
  <c r="BH112" i="5"/>
  <c r="BG112" i="5"/>
  <c r="BF112" i="5"/>
  <c r="T112" i="5"/>
  <c r="R112" i="5"/>
  <c r="P112" i="5"/>
  <c r="BI108" i="5"/>
  <c r="BH108" i="5"/>
  <c r="BG108" i="5"/>
  <c r="BF108" i="5"/>
  <c r="T108" i="5"/>
  <c r="R108" i="5"/>
  <c r="P108" i="5"/>
  <c r="BI100" i="5"/>
  <c r="BH100" i="5"/>
  <c r="BG100" i="5"/>
  <c r="BF100" i="5"/>
  <c r="T100" i="5"/>
  <c r="R100" i="5"/>
  <c r="P100" i="5"/>
  <c r="BI93" i="5"/>
  <c r="BH93" i="5"/>
  <c r="BG93" i="5"/>
  <c r="BF93" i="5"/>
  <c r="T93" i="5"/>
  <c r="T92" i="5"/>
  <c r="R93" i="5"/>
  <c r="R92" i="5"/>
  <c r="P93" i="5"/>
  <c r="P92" i="5"/>
  <c r="J87" i="5"/>
  <c r="F87" i="5"/>
  <c r="J86" i="5"/>
  <c r="F86" i="5"/>
  <c r="F84" i="5"/>
  <c r="E82" i="5"/>
  <c r="J55" i="5"/>
  <c r="F55" i="5"/>
  <c r="J54" i="5"/>
  <c r="F54" i="5"/>
  <c r="F52" i="5"/>
  <c r="E50" i="5"/>
  <c r="J84" i="5"/>
  <c r="E7" i="5"/>
  <c r="E48" i="5"/>
  <c r="J37" i="4"/>
  <c r="J36" i="4"/>
  <c r="AY57" i="1" s="1"/>
  <c r="J35" i="4"/>
  <c r="AX57" i="1" s="1"/>
  <c r="BI229" i="4"/>
  <c r="BH229" i="4"/>
  <c r="BG229" i="4"/>
  <c r="BF229" i="4"/>
  <c r="T229" i="4"/>
  <c r="T228" i="4" s="1"/>
  <c r="T227" i="4" s="1"/>
  <c r="R229" i="4"/>
  <c r="R228" i="4"/>
  <c r="R227" i="4" s="1"/>
  <c r="P229" i="4"/>
  <c r="P228" i="4" s="1"/>
  <c r="P227" i="4" s="1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9" i="4"/>
  <c r="BH219" i="4"/>
  <c r="BG219" i="4"/>
  <c r="BF219" i="4"/>
  <c r="T219" i="4"/>
  <c r="R219" i="4"/>
  <c r="P219" i="4"/>
  <c r="BI215" i="4"/>
  <c r="BH215" i="4"/>
  <c r="BG215" i="4"/>
  <c r="BF215" i="4"/>
  <c r="T215" i="4"/>
  <c r="R215" i="4"/>
  <c r="P215" i="4"/>
  <c r="BI211" i="4"/>
  <c r="BH211" i="4"/>
  <c r="BG211" i="4"/>
  <c r="BF211" i="4"/>
  <c r="T211" i="4"/>
  <c r="R211" i="4"/>
  <c r="P211" i="4"/>
  <c r="BI207" i="4"/>
  <c r="BH207" i="4"/>
  <c r="BG207" i="4"/>
  <c r="BF207" i="4"/>
  <c r="T207" i="4"/>
  <c r="R207" i="4"/>
  <c r="P207" i="4"/>
  <c r="BI204" i="4"/>
  <c r="BH204" i="4"/>
  <c r="BG204" i="4"/>
  <c r="BF204" i="4"/>
  <c r="T204" i="4"/>
  <c r="R204" i="4"/>
  <c r="P204" i="4"/>
  <c r="BI201" i="4"/>
  <c r="BH201" i="4"/>
  <c r="BG201" i="4"/>
  <c r="BF201" i="4"/>
  <c r="T201" i="4"/>
  <c r="R201" i="4"/>
  <c r="P201" i="4"/>
  <c r="BI196" i="4"/>
  <c r="BH196" i="4"/>
  <c r="BG196" i="4"/>
  <c r="BF196" i="4"/>
  <c r="T196" i="4"/>
  <c r="R196" i="4"/>
  <c r="P196" i="4"/>
  <c r="BI192" i="4"/>
  <c r="BH192" i="4"/>
  <c r="BG192" i="4"/>
  <c r="BF192" i="4"/>
  <c r="T192" i="4"/>
  <c r="R192" i="4"/>
  <c r="P192" i="4"/>
  <c r="BI187" i="4"/>
  <c r="BH187" i="4"/>
  <c r="BG187" i="4"/>
  <c r="BF187" i="4"/>
  <c r="T187" i="4"/>
  <c r="R187" i="4"/>
  <c r="P187" i="4"/>
  <c r="BI183" i="4"/>
  <c r="BH183" i="4"/>
  <c r="BG183" i="4"/>
  <c r="BF183" i="4"/>
  <c r="T183" i="4"/>
  <c r="R183" i="4"/>
  <c r="P183" i="4"/>
  <c r="BI180" i="4"/>
  <c r="BH180" i="4"/>
  <c r="BG180" i="4"/>
  <c r="BF180" i="4"/>
  <c r="T180" i="4"/>
  <c r="R180" i="4"/>
  <c r="P180" i="4"/>
  <c r="BI177" i="4"/>
  <c r="BH177" i="4"/>
  <c r="BG177" i="4"/>
  <c r="BF177" i="4"/>
  <c r="T177" i="4"/>
  <c r="R177" i="4"/>
  <c r="P177" i="4"/>
  <c r="BI174" i="4"/>
  <c r="BH174" i="4"/>
  <c r="BG174" i="4"/>
  <c r="BF174" i="4"/>
  <c r="T174" i="4"/>
  <c r="R174" i="4"/>
  <c r="P174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6" i="4"/>
  <c r="BH166" i="4"/>
  <c r="BG166" i="4"/>
  <c r="BF166" i="4"/>
  <c r="T166" i="4"/>
  <c r="R166" i="4"/>
  <c r="P166" i="4"/>
  <c r="BI163" i="4"/>
  <c r="BH163" i="4"/>
  <c r="BG163" i="4"/>
  <c r="BF163" i="4"/>
  <c r="T163" i="4"/>
  <c r="R163" i="4"/>
  <c r="P163" i="4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3" i="4"/>
  <c r="BH153" i="4"/>
  <c r="BG153" i="4"/>
  <c r="BF153" i="4"/>
  <c r="T153" i="4"/>
  <c r="R153" i="4"/>
  <c r="P153" i="4"/>
  <c r="BI148" i="4"/>
  <c r="BH148" i="4"/>
  <c r="BG148" i="4"/>
  <c r="BF148" i="4"/>
  <c r="T148" i="4"/>
  <c r="R148" i="4"/>
  <c r="P148" i="4"/>
  <c r="BI142" i="4"/>
  <c r="BH142" i="4"/>
  <c r="BG142" i="4"/>
  <c r="BF142" i="4"/>
  <c r="T142" i="4"/>
  <c r="R142" i="4"/>
  <c r="P142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BI118" i="4"/>
  <c r="BH118" i="4"/>
  <c r="BG118" i="4"/>
  <c r="BF118" i="4"/>
  <c r="T118" i="4"/>
  <c r="R118" i="4"/>
  <c r="P118" i="4"/>
  <c r="BI114" i="4"/>
  <c r="BH114" i="4"/>
  <c r="BG114" i="4"/>
  <c r="BF114" i="4"/>
  <c r="T114" i="4"/>
  <c r="R114" i="4"/>
  <c r="P114" i="4"/>
  <c r="BI111" i="4"/>
  <c r="BH111" i="4"/>
  <c r="BG111" i="4"/>
  <c r="BF111" i="4"/>
  <c r="T111" i="4"/>
  <c r="R111" i="4"/>
  <c r="P111" i="4"/>
  <c r="BI106" i="4"/>
  <c r="BH106" i="4"/>
  <c r="BG106" i="4"/>
  <c r="BF106" i="4"/>
  <c r="T106" i="4"/>
  <c r="R106" i="4"/>
  <c r="P106" i="4"/>
  <c r="BI99" i="4"/>
  <c r="BH99" i="4"/>
  <c r="BG99" i="4"/>
  <c r="BF99" i="4"/>
  <c r="T99" i="4"/>
  <c r="T98" i="4"/>
  <c r="R99" i="4"/>
  <c r="R98" i="4"/>
  <c r="P99" i="4"/>
  <c r="P98" i="4"/>
  <c r="BI93" i="4"/>
  <c r="BH93" i="4"/>
  <c r="BG93" i="4"/>
  <c r="BF93" i="4"/>
  <c r="T93" i="4"/>
  <c r="T92" i="4"/>
  <c r="R93" i="4"/>
  <c r="R92" i="4"/>
  <c r="P93" i="4"/>
  <c r="P92" i="4"/>
  <c r="J87" i="4"/>
  <c r="F87" i="4"/>
  <c r="J86" i="4"/>
  <c r="F86" i="4"/>
  <c r="F84" i="4"/>
  <c r="E82" i="4"/>
  <c r="J55" i="4"/>
  <c r="F55" i="4"/>
  <c r="J54" i="4"/>
  <c r="F54" i="4"/>
  <c r="F52" i="4"/>
  <c r="E50" i="4"/>
  <c r="J52" i="4"/>
  <c r="E7" i="4"/>
  <c r="E80" i="4"/>
  <c r="J37" i="3"/>
  <c r="J36" i="3"/>
  <c r="AY56" i="1" s="1"/>
  <c r="J35" i="3"/>
  <c r="AX56" i="1" s="1"/>
  <c r="BI254" i="3"/>
  <c r="BH254" i="3"/>
  <c r="BG254" i="3"/>
  <c r="BF254" i="3"/>
  <c r="T254" i="3"/>
  <c r="T253" i="3" s="1"/>
  <c r="T252" i="3" s="1"/>
  <c r="R254" i="3"/>
  <c r="R253" i="3"/>
  <c r="R252" i="3" s="1"/>
  <c r="P254" i="3"/>
  <c r="P253" i="3" s="1"/>
  <c r="P252" i="3" s="1"/>
  <c r="BI249" i="3"/>
  <c r="BH249" i="3"/>
  <c r="BG249" i="3"/>
  <c r="BF249" i="3"/>
  <c r="T249" i="3"/>
  <c r="R249" i="3"/>
  <c r="P249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0" i="3"/>
  <c r="BH240" i="3"/>
  <c r="BG240" i="3"/>
  <c r="BF240" i="3"/>
  <c r="T240" i="3"/>
  <c r="R240" i="3"/>
  <c r="P240" i="3"/>
  <c r="BI229" i="3"/>
  <c r="BH229" i="3"/>
  <c r="BG229" i="3"/>
  <c r="BF229" i="3"/>
  <c r="T229" i="3"/>
  <c r="R229" i="3"/>
  <c r="P229" i="3"/>
  <c r="BI225" i="3"/>
  <c r="BH225" i="3"/>
  <c r="BG225" i="3"/>
  <c r="BF225" i="3"/>
  <c r="T225" i="3"/>
  <c r="R225" i="3"/>
  <c r="P225" i="3"/>
  <c r="BI222" i="3"/>
  <c r="BH222" i="3"/>
  <c r="BG222" i="3"/>
  <c r="BF222" i="3"/>
  <c r="T222" i="3"/>
  <c r="R222" i="3"/>
  <c r="P222" i="3"/>
  <c r="BI219" i="3"/>
  <c r="BH219" i="3"/>
  <c r="BG219" i="3"/>
  <c r="BF219" i="3"/>
  <c r="T219" i="3"/>
  <c r="R219" i="3"/>
  <c r="P219" i="3"/>
  <c r="BI214" i="3"/>
  <c r="BH214" i="3"/>
  <c r="BG214" i="3"/>
  <c r="BF214" i="3"/>
  <c r="T214" i="3"/>
  <c r="R214" i="3"/>
  <c r="P214" i="3"/>
  <c r="BI209" i="3"/>
  <c r="BH209" i="3"/>
  <c r="BG209" i="3"/>
  <c r="BF209" i="3"/>
  <c r="T209" i="3"/>
  <c r="R209" i="3"/>
  <c r="P209" i="3"/>
  <c r="BI204" i="3"/>
  <c r="BH204" i="3"/>
  <c r="BG204" i="3"/>
  <c r="BF204" i="3"/>
  <c r="T204" i="3"/>
  <c r="R204" i="3"/>
  <c r="P204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R194" i="3"/>
  <c r="P194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1" i="3"/>
  <c r="BH161" i="3"/>
  <c r="BG161" i="3"/>
  <c r="BF161" i="3"/>
  <c r="T161" i="3"/>
  <c r="R161" i="3"/>
  <c r="P161" i="3"/>
  <c r="BI155" i="3"/>
  <c r="BH155" i="3"/>
  <c r="BG155" i="3"/>
  <c r="BF155" i="3"/>
  <c r="T155" i="3"/>
  <c r="R155" i="3"/>
  <c r="P155" i="3"/>
  <c r="BI149" i="3"/>
  <c r="BH149" i="3"/>
  <c r="BG149" i="3"/>
  <c r="BF149" i="3"/>
  <c r="T149" i="3"/>
  <c r="R149" i="3"/>
  <c r="P149" i="3"/>
  <c r="BI142" i="3"/>
  <c r="BH142" i="3"/>
  <c r="BG142" i="3"/>
  <c r="BF142" i="3"/>
  <c r="T142" i="3"/>
  <c r="R142" i="3"/>
  <c r="P142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27" i="3"/>
  <c r="BH127" i="3"/>
  <c r="BG127" i="3"/>
  <c r="BF127" i="3"/>
  <c r="T127" i="3"/>
  <c r="R127" i="3"/>
  <c r="P127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11" i="3"/>
  <c r="BH111" i="3"/>
  <c r="BG111" i="3"/>
  <c r="BF111" i="3"/>
  <c r="T111" i="3"/>
  <c r="R111" i="3"/>
  <c r="P111" i="3"/>
  <c r="BI106" i="3"/>
  <c r="BH106" i="3"/>
  <c r="BG106" i="3"/>
  <c r="BF106" i="3"/>
  <c r="T106" i="3"/>
  <c r="R106" i="3"/>
  <c r="P106" i="3"/>
  <c r="BI99" i="3"/>
  <c r="BH99" i="3"/>
  <c r="BG99" i="3"/>
  <c r="BF99" i="3"/>
  <c r="T99" i="3"/>
  <c r="T98" i="3"/>
  <c r="R99" i="3"/>
  <c r="R98" i="3"/>
  <c r="P99" i="3"/>
  <c r="P98" i="3"/>
  <c r="BI93" i="3"/>
  <c r="BH93" i="3"/>
  <c r="BG93" i="3"/>
  <c r="BF93" i="3"/>
  <c r="T93" i="3"/>
  <c r="T92" i="3"/>
  <c r="R93" i="3"/>
  <c r="R92" i="3"/>
  <c r="P93" i="3"/>
  <c r="P92" i="3"/>
  <c r="J87" i="3"/>
  <c r="F87" i="3"/>
  <c r="J86" i="3"/>
  <c r="F86" i="3"/>
  <c r="F84" i="3"/>
  <c r="E82" i="3"/>
  <c r="J55" i="3"/>
  <c r="F55" i="3"/>
  <c r="J54" i="3"/>
  <c r="F54" i="3"/>
  <c r="F52" i="3"/>
  <c r="E50" i="3"/>
  <c r="J84" i="3"/>
  <c r="E7" i="3"/>
  <c r="E80" i="3"/>
  <c r="J37" i="2"/>
  <c r="J36" i="2"/>
  <c r="AY55" i="1" s="1"/>
  <c r="J35" i="2"/>
  <c r="AX55" i="1" s="1"/>
  <c r="BI243" i="2"/>
  <c r="BH243" i="2"/>
  <c r="BG243" i="2"/>
  <c r="BF243" i="2"/>
  <c r="T243" i="2"/>
  <c r="T242" i="2" s="1"/>
  <c r="T241" i="2" s="1"/>
  <c r="R243" i="2"/>
  <c r="R242" i="2"/>
  <c r="R241" i="2" s="1"/>
  <c r="P243" i="2"/>
  <c r="P242" i="2" s="1"/>
  <c r="P241" i="2" s="1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3" i="2"/>
  <c r="BH213" i="2"/>
  <c r="BG213" i="2"/>
  <c r="BF213" i="2"/>
  <c r="T213" i="2"/>
  <c r="R213" i="2"/>
  <c r="P213" i="2"/>
  <c r="BI208" i="2"/>
  <c r="BH208" i="2"/>
  <c r="BG208" i="2"/>
  <c r="BF208" i="2"/>
  <c r="T208" i="2"/>
  <c r="R208" i="2"/>
  <c r="P208" i="2"/>
  <c r="BI203" i="2"/>
  <c r="BH203" i="2"/>
  <c r="BG203" i="2"/>
  <c r="BF203" i="2"/>
  <c r="T203" i="2"/>
  <c r="R203" i="2"/>
  <c r="P203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5" i="2"/>
  <c r="BH155" i="2"/>
  <c r="BG155" i="2"/>
  <c r="BF155" i="2"/>
  <c r="T155" i="2"/>
  <c r="R155" i="2"/>
  <c r="P155" i="2"/>
  <c r="BI149" i="2"/>
  <c r="BH149" i="2"/>
  <c r="BG149" i="2"/>
  <c r="BF149" i="2"/>
  <c r="T149" i="2"/>
  <c r="R149" i="2"/>
  <c r="P149" i="2"/>
  <c r="BI143" i="2"/>
  <c r="BH143" i="2"/>
  <c r="BG143" i="2"/>
  <c r="BF143" i="2"/>
  <c r="T143" i="2"/>
  <c r="R143" i="2"/>
  <c r="P143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0" i="2"/>
  <c r="BH130" i="2"/>
  <c r="BG130" i="2"/>
  <c r="BF130" i="2"/>
  <c r="T130" i="2"/>
  <c r="R130" i="2"/>
  <c r="P130" i="2"/>
  <c r="BI127" i="2"/>
  <c r="BH127" i="2"/>
  <c r="BG127" i="2"/>
  <c r="BF127" i="2"/>
  <c r="T127" i="2"/>
  <c r="R127" i="2"/>
  <c r="P127" i="2"/>
  <c r="BI118" i="2"/>
  <c r="BH118" i="2"/>
  <c r="BG118" i="2"/>
  <c r="BF118" i="2"/>
  <c r="T118" i="2"/>
  <c r="R118" i="2"/>
  <c r="P118" i="2"/>
  <c r="BI114" i="2"/>
  <c r="BH114" i="2"/>
  <c r="BG114" i="2"/>
  <c r="BF114" i="2"/>
  <c r="T114" i="2"/>
  <c r="R114" i="2"/>
  <c r="P114" i="2"/>
  <c r="BI111" i="2"/>
  <c r="BH111" i="2"/>
  <c r="BG111" i="2"/>
  <c r="BF111" i="2"/>
  <c r="T111" i="2"/>
  <c r="R111" i="2"/>
  <c r="P111" i="2"/>
  <c r="BI106" i="2"/>
  <c r="BH106" i="2"/>
  <c r="BG106" i="2"/>
  <c r="BF106" i="2"/>
  <c r="T106" i="2"/>
  <c r="R106" i="2"/>
  <c r="P106" i="2"/>
  <c r="BI99" i="2"/>
  <c r="BH99" i="2"/>
  <c r="BG99" i="2"/>
  <c r="BF99" i="2"/>
  <c r="T99" i="2"/>
  <c r="T98" i="2"/>
  <c r="R99" i="2"/>
  <c r="R98" i="2"/>
  <c r="P99" i="2"/>
  <c r="P98" i="2"/>
  <c r="BI93" i="2"/>
  <c r="BH93" i="2"/>
  <c r="BG93" i="2"/>
  <c r="BF93" i="2"/>
  <c r="T93" i="2"/>
  <c r="T92" i="2"/>
  <c r="R93" i="2"/>
  <c r="R92" i="2"/>
  <c r="P93" i="2"/>
  <c r="P92" i="2"/>
  <c r="J87" i="2"/>
  <c r="F87" i="2"/>
  <c r="J86" i="2"/>
  <c r="F86" i="2"/>
  <c r="F84" i="2"/>
  <c r="E82" i="2"/>
  <c r="J55" i="2"/>
  <c r="F55" i="2"/>
  <c r="J54" i="2"/>
  <c r="F54" i="2"/>
  <c r="F52" i="2"/>
  <c r="E50" i="2"/>
  <c r="J52" i="2"/>
  <c r="E7" i="2"/>
  <c r="E48" i="2" s="1"/>
  <c r="L50" i="1"/>
  <c r="AM50" i="1"/>
  <c r="AM49" i="1"/>
  <c r="L49" i="1"/>
  <c r="AM47" i="1"/>
  <c r="L47" i="1"/>
  <c r="L45" i="1"/>
  <c r="L44" i="1"/>
  <c r="BK106" i="2"/>
  <c r="J118" i="3"/>
  <c r="J224" i="4"/>
  <c r="J151" i="5"/>
  <c r="BK265" i="5"/>
  <c r="J233" i="2"/>
  <c r="J194" i="2"/>
  <c r="J240" i="3"/>
  <c r="BK174" i="4"/>
  <c r="BK135" i="4"/>
  <c r="J198" i="5"/>
  <c r="J91" i="6"/>
  <c r="J185" i="2"/>
  <c r="BK165" i="2"/>
  <c r="BK197" i="3"/>
  <c r="J157" i="4"/>
  <c r="J235" i="2"/>
  <c r="BK213" i="2"/>
  <c r="J111" i="3"/>
  <c r="BK187" i="4"/>
  <c r="J177" i="5"/>
  <c r="BK94" i="6"/>
  <c r="BK130" i="2"/>
  <c r="J127" i="3"/>
  <c r="BK166" i="4"/>
  <c r="BK183" i="4"/>
  <c r="J171" i="5"/>
  <c r="BK91" i="6"/>
  <c r="BK162" i="2"/>
  <c r="J140" i="3"/>
  <c r="BK93" i="4"/>
  <c r="J235" i="5"/>
  <c r="J218" i="2"/>
  <c r="BK240" i="3"/>
  <c r="J215" i="4"/>
  <c r="J112" i="5"/>
  <c r="J230" i="5"/>
  <c r="J222" i="2"/>
  <c r="BK161" i="3"/>
  <c r="J169" i="4"/>
  <c r="BK151" i="5"/>
  <c r="J213" i="5"/>
  <c r="BK169" i="2"/>
  <c r="BK99" i="3"/>
  <c r="J189" i="3"/>
  <c r="J153" i="4"/>
  <c r="BK235" i="5"/>
  <c r="J94" i="6"/>
  <c r="J106" i="2"/>
  <c r="BK114" i="3"/>
  <c r="BK229" i="3"/>
  <c r="J129" i="4"/>
  <c r="BK139" i="5"/>
  <c r="J146" i="5"/>
  <c r="J136" i="2"/>
  <c r="BK219" i="3"/>
  <c r="BK172" i="4"/>
  <c r="J240" i="5"/>
  <c r="J162" i="2"/>
  <c r="J136" i="3"/>
  <c r="J142" i="4"/>
  <c r="BK201" i="4"/>
  <c r="BK247" i="5"/>
  <c r="BK177" i="5"/>
  <c r="BK229" i="2"/>
  <c r="BK183" i="2"/>
  <c r="BK189" i="3"/>
  <c r="J93" i="4"/>
  <c r="J190" i="5"/>
  <c r="BK183" i="5"/>
  <c r="J204" i="3"/>
  <c r="BK140" i="3"/>
  <c r="J99" i="4"/>
  <c r="BK257" i="5"/>
  <c r="J127" i="2"/>
  <c r="BK155" i="3"/>
  <c r="J204" i="4"/>
  <c r="BK129" i="5"/>
  <c r="BK190" i="5"/>
  <c r="BK185" i="2"/>
  <c r="J175" i="3"/>
  <c r="BK207" i="4"/>
  <c r="BK175" i="5"/>
  <c r="BK132" i="5"/>
  <c r="J198" i="2"/>
  <c r="BK106" i="3"/>
  <c r="J148" i="4"/>
  <c r="J132" i="5"/>
  <c r="J257" i="5"/>
  <c r="BK118" i="2"/>
  <c r="BK142" i="3"/>
  <c r="BK129" i="4"/>
  <c r="BK230" i="5"/>
  <c r="J159" i="5"/>
  <c r="BK222" i="2"/>
  <c r="BK149" i="2"/>
  <c r="J214" i="3"/>
  <c r="J166" i="4"/>
  <c r="BK255" i="5"/>
  <c r="BK243" i="2"/>
  <c r="BK165" i="3"/>
  <c r="BK192" i="4"/>
  <c r="BK198" i="5"/>
  <c r="BK112" i="5"/>
  <c r="J208" i="2"/>
  <c r="BK194" i="3"/>
  <c r="BK163" i="4"/>
  <c r="J183" i="5"/>
  <c r="J155" i="2"/>
  <c r="BK155" i="2"/>
  <c r="BK254" i="3"/>
  <c r="BK106" i="4"/>
  <c r="J229" i="2"/>
  <c r="BK127" i="3"/>
  <c r="J99" i="3"/>
  <c r="BK114" i="4"/>
  <c r="BK86" i="6"/>
  <c r="BK99" i="2"/>
  <c r="BK204" i="3"/>
  <c r="BK142" i="4"/>
  <c r="J175" i="5"/>
  <c r="BK171" i="5"/>
  <c r="J111" i="2"/>
  <c r="J244" i="3"/>
  <c r="BK177" i="4"/>
  <c r="J251" i="5"/>
  <c r="BK146" i="5"/>
  <c r="BK226" i="2"/>
  <c r="J243" i="2"/>
  <c r="J168" i="3"/>
  <c r="J221" i="4"/>
  <c r="BK204" i="5"/>
  <c r="BK172" i="2"/>
  <c r="J209" i="3"/>
  <c r="BK175" i="3"/>
  <c r="J114" i="4"/>
  <c r="J191" i="2"/>
  <c r="BK249" i="3"/>
  <c r="BK214" i="3"/>
  <c r="BK157" i="4"/>
  <c r="J193" i="5"/>
  <c r="J99" i="6"/>
  <c r="BK233" i="2"/>
  <c r="BK225" i="3"/>
  <c r="BK136" i="3"/>
  <c r="BK148" i="4"/>
  <c r="BK108" i="5"/>
  <c r="BK208" i="2"/>
  <c r="BK171" i="3"/>
  <c r="J194" i="3"/>
  <c r="BK133" i="4"/>
  <c r="BK180" i="5"/>
  <c r="J134" i="2"/>
  <c r="BK200" i="3"/>
  <c r="J183" i="4"/>
  <c r="BK201" i="5"/>
  <c r="BK100" i="5"/>
  <c r="BK191" i="2"/>
  <c r="J222" i="3"/>
  <c r="J111" i="4"/>
  <c r="BK243" i="5"/>
  <c r="BK238" i="2"/>
  <c r="J130" i="2"/>
  <c r="J178" i="3"/>
  <c r="BK169" i="4"/>
  <c r="J204" i="5"/>
  <c r="BK99" i="6"/>
  <c r="J213" i="2"/>
  <c r="BK191" i="3"/>
  <c r="BK149" i="3"/>
  <c r="J187" i="4"/>
  <c r="J180" i="5"/>
  <c r="BK251" i="5"/>
  <c r="BK188" i="2"/>
  <c r="J219" i="3"/>
  <c r="J200" i="3"/>
  <c r="BK111" i="4"/>
  <c r="BK224" i="4"/>
  <c r="AS54" i="1"/>
  <c r="J118" i="4"/>
  <c r="J137" i="5"/>
  <c r="J188" i="2"/>
  <c r="J197" i="3"/>
  <c r="J133" i="4"/>
  <c r="J247" i="5"/>
  <c r="J129" i="5"/>
  <c r="BK159" i="2"/>
  <c r="J93" i="3"/>
  <c r="J126" i="4"/>
  <c r="BK159" i="5"/>
  <c r="BK221" i="5"/>
  <c r="J183" i="2"/>
  <c r="BK127" i="2"/>
  <c r="J171" i="3"/>
  <c r="J219" i="4"/>
  <c r="BK213" i="5"/>
  <c r="J218" i="5"/>
  <c r="BK194" i="2"/>
  <c r="J149" i="2"/>
  <c r="J106" i="4"/>
  <c r="J243" i="5"/>
  <c r="BK235" i="2"/>
  <c r="J155" i="3"/>
  <c r="BK229" i="4"/>
  <c r="BK215" i="4"/>
  <c r="J201" i="5"/>
  <c r="BK117" i="5"/>
  <c r="BK198" i="2"/>
  <c r="BK136" i="2"/>
  <c r="BK111" i="3"/>
  <c r="BK168" i="3"/>
  <c r="BK196" i="4"/>
  <c r="J93" i="5"/>
  <c r="J108" i="5"/>
  <c r="J172" i="2"/>
  <c r="BK244" i="3"/>
  <c r="J201" i="4"/>
  <c r="J221" i="5"/>
  <c r="J246" i="3"/>
  <c r="BK178" i="3"/>
  <c r="J163" i="4"/>
  <c r="BK195" i="5"/>
  <c r="BK143" i="2"/>
  <c r="BK209" i="3"/>
  <c r="J165" i="3"/>
  <c r="BK126" i="4"/>
  <c r="J265" i="5"/>
  <c r="J99" i="2"/>
  <c r="BK218" i="5"/>
  <c r="J118" i="2"/>
  <c r="J165" i="2"/>
  <c r="BK221" i="4"/>
  <c r="BK160" i="4"/>
  <c r="BK193" i="5"/>
  <c r="J169" i="2"/>
  <c r="J149" i="3"/>
  <c r="BK211" i="4"/>
  <c r="J100" i="5"/>
  <c r="J225" i="5"/>
  <c r="J143" i="2"/>
  <c r="J161" i="3"/>
  <c r="J229" i="4"/>
  <c r="BK187" i="5"/>
  <c r="J260" i="5"/>
  <c r="BK203" i="2"/>
  <c r="BK93" i="3"/>
  <c r="J160" i="4"/>
  <c r="J172" i="4"/>
  <c r="J255" i="5"/>
  <c r="J159" i="2"/>
  <c r="J229" i="3"/>
  <c r="J135" i="4"/>
  <c r="BK208" i="5"/>
  <c r="J139" i="5"/>
  <c r="J238" i="2"/>
  <c r="J254" i="3"/>
  <c r="BK99" i="4"/>
  <c r="BK225" i="5"/>
  <c r="J86" i="6"/>
  <c r="J93" i="2"/>
  <c r="J249" i="3"/>
  <c r="BK219" i="4"/>
  <c r="J177" i="4"/>
  <c r="BK165" i="5"/>
  <c r="BK218" i="2"/>
  <c r="J142" i="3"/>
  <c r="J180" i="4"/>
  <c r="J192" i="4"/>
  <c r="BK137" i="5"/>
  <c r="BK93" i="2"/>
  <c r="J106" i="3"/>
  <c r="BK246" i="3"/>
  <c r="J196" i="4"/>
  <c r="J165" i="5"/>
  <c r="BK134" i="2"/>
  <c r="J114" i="3"/>
  <c r="BK204" i="4"/>
  <c r="BK153" i="4"/>
  <c r="J208" i="5"/>
  <c r="J117" i="5"/>
  <c r="BK114" i="2"/>
  <c r="J225" i="3"/>
  <c r="J174" i="4"/>
  <c r="BK260" i="5"/>
  <c r="J195" i="5"/>
  <c r="BK111" i="2"/>
  <c r="J226" i="2"/>
  <c r="BK118" i="3"/>
  <c r="BK118" i="4"/>
  <c r="BK240" i="5"/>
  <c r="J114" i="2"/>
  <c r="J191" i="3"/>
  <c r="J207" i="4"/>
  <c r="BK93" i="5"/>
  <c r="J203" i="2"/>
  <c r="BK222" i="3"/>
  <c r="J211" i="4"/>
  <c r="BK180" i="4"/>
  <c r="J187" i="5"/>
  <c r="F34" i="5" l="1"/>
  <c r="BA58" i="1" s="1"/>
  <c r="BK105" i="2"/>
  <c r="J105" i="2" s="1"/>
  <c r="J63" i="2" s="1"/>
  <c r="BK202" i="2"/>
  <c r="J202" i="2" s="1"/>
  <c r="J67" i="2" s="1"/>
  <c r="T154" i="3"/>
  <c r="P208" i="3"/>
  <c r="R147" i="4"/>
  <c r="P191" i="4"/>
  <c r="P99" i="5"/>
  <c r="T197" i="5"/>
  <c r="BK224" i="5"/>
  <c r="J224" i="5" s="1"/>
  <c r="J67" i="5" s="1"/>
  <c r="T148" i="2"/>
  <c r="R187" i="2"/>
  <c r="R225" i="2"/>
  <c r="T105" i="3"/>
  <c r="R193" i="3"/>
  <c r="T208" i="3"/>
  <c r="P105" i="4"/>
  <c r="R176" i="4"/>
  <c r="R210" i="4"/>
  <c r="R164" i="5"/>
  <c r="R212" i="5"/>
  <c r="P246" i="5"/>
  <c r="P105" i="2"/>
  <c r="T202" i="2"/>
  <c r="P154" i="3"/>
  <c r="BK208" i="3"/>
  <c r="T147" i="4"/>
  <c r="T191" i="4"/>
  <c r="T164" i="5"/>
  <c r="T212" i="5"/>
  <c r="BK246" i="5"/>
  <c r="J246" i="5" s="1"/>
  <c r="J68" i="5" s="1"/>
  <c r="P90" i="6"/>
  <c r="P84" i="6" s="1"/>
  <c r="P83" i="6" s="1"/>
  <c r="AU59" i="1" s="1"/>
  <c r="BK148" i="2"/>
  <c r="J148" i="2" s="1"/>
  <c r="J64" i="2" s="1"/>
  <c r="BK187" i="2"/>
  <c r="J187" i="2" s="1"/>
  <c r="J65" i="2" s="1"/>
  <c r="BK225" i="2"/>
  <c r="J225" i="2" s="1"/>
  <c r="J68" i="2" s="1"/>
  <c r="BK154" i="3"/>
  <c r="J154" i="3" s="1"/>
  <c r="J64" i="3" s="1"/>
  <c r="T228" i="3"/>
  <c r="T105" i="4"/>
  <c r="T91" i="4"/>
  <c r="T176" i="4"/>
  <c r="P210" i="4"/>
  <c r="BK164" i="5"/>
  <c r="J164" i="5" s="1"/>
  <c r="J63" i="5" s="1"/>
  <c r="BK212" i="5"/>
  <c r="T246" i="5"/>
  <c r="T90" i="6"/>
  <c r="T84" i="6" s="1"/>
  <c r="T83" i="6" s="1"/>
  <c r="T105" i="2"/>
  <c r="P202" i="2"/>
  <c r="R154" i="3"/>
  <c r="R228" i="3"/>
  <c r="P147" i="4"/>
  <c r="R191" i="4"/>
  <c r="R190" i="4" s="1"/>
  <c r="BK99" i="5"/>
  <c r="J99" i="5" s="1"/>
  <c r="J62" i="5" s="1"/>
  <c r="BK197" i="5"/>
  <c r="J197" i="5" s="1"/>
  <c r="J64" i="5" s="1"/>
  <c r="P224" i="5"/>
  <c r="R90" i="6"/>
  <c r="R84" i="6"/>
  <c r="R83" i="6" s="1"/>
  <c r="P148" i="2"/>
  <c r="T187" i="2"/>
  <c r="P225" i="2"/>
  <c r="R105" i="3"/>
  <c r="R91" i="3"/>
  <c r="T193" i="3"/>
  <c r="P228" i="3"/>
  <c r="R105" i="4"/>
  <c r="R91" i="4" s="1"/>
  <c r="P176" i="4"/>
  <c r="T210" i="4"/>
  <c r="P164" i="5"/>
  <c r="P212" i="5"/>
  <c r="P211" i="5"/>
  <c r="R246" i="5"/>
  <c r="R148" i="2"/>
  <c r="P187" i="2"/>
  <c r="T225" i="2"/>
  <c r="BK105" i="3"/>
  <c r="J105" i="3" s="1"/>
  <c r="J63" i="3" s="1"/>
  <c r="P193" i="3"/>
  <c r="BK228" i="3"/>
  <c r="J228" i="3" s="1"/>
  <c r="J68" i="3" s="1"/>
  <c r="BK105" i="4"/>
  <c r="J105" i="4" s="1"/>
  <c r="J63" i="4" s="1"/>
  <c r="BK176" i="4"/>
  <c r="J176" i="4" s="1"/>
  <c r="J65" i="4" s="1"/>
  <c r="BK210" i="4"/>
  <c r="J210" i="4" s="1"/>
  <c r="J68" i="4" s="1"/>
  <c r="R99" i="5"/>
  <c r="R91" i="5"/>
  <c r="R197" i="5"/>
  <c r="T224" i="5"/>
  <c r="BK90" i="6"/>
  <c r="J90" i="6" s="1"/>
  <c r="J62" i="6" s="1"/>
  <c r="R105" i="2"/>
  <c r="R91" i="2"/>
  <c r="R90" i="2"/>
  <c r="R202" i="2"/>
  <c r="R201" i="2"/>
  <c r="P105" i="3"/>
  <c r="P91" i="3" s="1"/>
  <c r="BK193" i="3"/>
  <c r="J193" i="3" s="1"/>
  <c r="J65" i="3" s="1"/>
  <c r="R208" i="3"/>
  <c r="R207" i="3" s="1"/>
  <c r="BK147" i="4"/>
  <c r="J147" i="4" s="1"/>
  <c r="J64" i="4" s="1"/>
  <c r="BK191" i="4"/>
  <c r="J191" i="4" s="1"/>
  <c r="J67" i="4" s="1"/>
  <c r="T99" i="5"/>
  <c r="T91" i="5" s="1"/>
  <c r="P197" i="5"/>
  <c r="R224" i="5"/>
  <c r="BK98" i="2"/>
  <c r="J98" i="2"/>
  <c r="J62" i="2" s="1"/>
  <c r="BK92" i="2"/>
  <c r="J92" i="2"/>
  <c r="J61" i="2" s="1"/>
  <c r="BK92" i="3"/>
  <c r="J92" i="3" s="1"/>
  <c r="J61" i="3" s="1"/>
  <c r="BK98" i="3"/>
  <c r="J98" i="3" s="1"/>
  <c r="J62" i="3" s="1"/>
  <c r="BK98" i="6"/>
  <c r="J98" i="6" s="1"/>
  <c r="J63" i="6" s="1"/>
  <c r="BK92" i="5"/>
  <c r="J92" i="5" s="1"/>
  <c r="J61" i="5" s="1"/>
  <c r="BK264" i="5"/>
  <c r="J264" i="5" s="1"/>
  <c r="J70" i="5" s="1"/>
  <c r="BK242" i="2"/>
  <c r="BK241" i="2"/>
  <c r="J241" i="2" s="1"/>
  <c r="J69" i="2" s="1"/>
  <c r="BK253" i="3"/>
  <c r="J253" i="3" s="1"/>
  <c r="J70" i="3" s="1"/>
  <c r="BK92" i="4"/>
  <c r="J92" i="4" s="1"/>
  <c r="J61" i="4" s="1"/>
  <c r="BK98" i="4"/>
  <c r="J98" i="4" s="1"/>
  <c r="J62" i="4" s="1"/>
  <c r="BK228" i="4"/>
  <c r="BK227" i="4" s="1"/>
  <c r="J227" i="4" s="1"/>
  <c r="J69" i="4" s="1"/>
  <c r="J228" i="4"/>
  <c r="J70" i="4" s="1"/>
  <c r="BK85" i="6"/>
  <c r="J85" i="6" s="1"/>
  <c r="J61" i="6" s="1"/>
  <c r="J212" i="5"/>
  <c r="J66" i="5"/>
  <c r="BE91" i="6"/>
  <c r="J52" i="6"/>
  <c r="E73" i="6"/>
  <c r="BE86" i="6"/>
  <c r="BE94" i="6"/>
  <c r="BE99" i="6"/>
  <c r="BE129" i="5"/>
  <c r="BE151" i="5"/>
  <c r="BE159" i="5"/>
  <c r="BE255" i="5"/>
  <c r="BE257" i="5"/>
  <c r="BE265" i="5"/>
  <c r="E80" i="5"/>
  <c r="BE108" i="5"/>
  <c r="BE198" i="5"/>
  <c r="BE201" i="5"/>
  <c r="BE204" i="5"/>
  <c r="BE221" i="5"/>
  <c r="BE230" i="5"/>
  <c r="BE247" i="5"/>
  <c r="J52" i="5"/>
  <c r="BE93" i="5"/>
  <c r="BE117" i="5"/>
  <c r="BE132" i="5"/>
  <c r="BE139" i="5"/>
  <c r="BE165" i="5"/>
  <c r="BE240" i="5"/>
  <c r="BE260" i="5"/>
  <c r="BE100" i="5"/>
  <c r="BE146" i="5"/>
  <c r="BE180" i="5"/>
  <c r="BE187" i="5"/>
  <c r="BE193" i="5"/>
  <c r="BE218" i="5"/>
  <c r="BE251" i="5"/>
  <c r="BE137" i="5"/>
  <c r="BE183" i="5"/>
  <c r="BE112" i="5"/>
  <c r="BE177" i="5"/>
  <c r="BE190" i="5"/>
  <c r="BE195" i="5"/>
  <c r="BE235" i="5"/>
  <c r="BE171" i="5"/>
  <c r="BE175" i="5"/>
  <c r="BE208" i="5"/>
  <c r="BE213" i="5"/>
  <c r="BE225" i="5"/>
  <c r="BE243" i="5"/>
  <c r="J84" i="4"/>
  <c r="BE126" i="4"/>
  <c r="BE129" i="4"/>
  <c r="BE133" i="4"/>
  <c r="E48" i="4"/>
  <c r="BE166" i="4"/>
  <c r="BE169" i="4"/>
  <c r="BE172" i="4"/>
  <c r="BE207" i="4"/>
  <c r="BE111" i="4"/>
  <c r="BE177" i="4"/>
  <c r="BE180" i="4"/>
  <c r="BE221" i="4"/>
  <c r="BE135" i="4"/>
  <c r="BE160" i="4"/>
  <c r="BE204" i="4"/>
  <c r="BE99" i="4"/>
  <c r="BE148" i="4"/>
  <c r="BE153" i="4"/>
  <c r="BE163" i="4"/>
  <c r="BE183" i="4"/>
  <c r="BE187" i="4"/>
  <c r="BE192" i="4"/>
  <c r="BE196" i="4"/>
  <c r="BE229" i="4"/>
  <c r="BE93" i="4"/>
  <c r="BE106" i="4"/>
  <c r="BE142" i="4"/>
  <c r="BE157" i="4"/>
  <c r="BE201" i="4"/>
  <c r="BE211" i="4"/>
  <c r="BE215" i="4"/>
  <c r="BE114" i="4"/>
  <c r="BE118" i="4"/>
  <c r="BE174" i="4"/>
  <c r="BE219" i="4"/>
  <c r="BE224" i="4"/>
  <c r="J242" i="2"/>
  <c r="J70" i="2" s="1"/>
  <c r="BE106" i="3"/>
  <c r="BE127" i="3"/>
  <c r="BE155" i="3"/>
  <c r="BE214" i="3"/>
  <c r="BE244" i="3"/>
  <c r="BE249" i="3"/>
  <c r="BE254" i="3"/>
  <c r="E48" i="3"/>
  <c r="BE99" i="3"/>
  <c r="BE118" i="3"/>
  <c r="BE140" i="3"/>
  <c r="BE142" i="3"/>
  <c r="BE191" i="3"/>
  <c r="BE219" i="3"/>
  <c r="BE93" i="3"/>
  <c r="BE114" i="3"/>
  <c r="BE175" i="3"/>
  <c r="BE178" i="3"/>
  <c r="BE204" i="3"/>
  <c r="BK91" i="2"/>
  <c r="J91" i="2" s="1"/>
  <c r="J60" i="2" s="1"/>
  <c r="BE111" i="3"/>
  <c r="BE171" i="3"/>
  <c r="BE222" i="3"/>
  <c r="BE246" i="3"/>
  <c r="BE197" i="3"/>
  <c r="BE200" i="3"/>
  <c r="BE209" i="3"/>
  <c r="J52" i="3"/>
  <c r="BE168" i="3"/>
  <c r="BE149" i="3"/>
  <c r="BE161" i="3"/>
  <c r="BE165" i="3"/>
  <c r="BE189" i="3"/>
  <c r="BE194" i="3"/>
  <c r="BE136" i="3"/>
  <c r="BE225" i="3"/>
  <c r="BE229" i="3"/>
  <c r="BE240" i="3"/>
  <c r="E80" i="2"/>
  <c r="BE93" i="2"/>
  <c r="BE106" i="2"/>
  <c r="BE114" i="2"/>
  <c r="BE208" i="2"/>
  <c r="BE229" i="2"/>
  <c r="BE233" i="2"/>
  <c r="BE235" i="2"/>
  <c r="BE238" i="2"/>
  <c r="BE243" i="2"/>
  <c r="BE99" i="2"/>
  <c r="BE111" i="2"/>
  <c r="BE134" i="2"/>
  <c r="BE143" i="2"/>
  <c r="BE169" i="2"/>
  <c r="BE218" i="2"/>
  <c r="J84" i="2"/>
  <c r="BE118" i="2"/>
  <c r="BE162" i="2"/>
  <c r="BE172" i="2"/>
  <c r="BE155" i="2"/>
  <c r="BE191" i="2"/>
  <c r="BE194" i="2"/>
  <c r="BE203" i="2"/>
  <c r="BE136" i="2"/>
  <c r="BE149" i="2"/>
  <c r="BE159" i="2"/>
  <c r="BE198" i="2"/>
  <c r="BE222" i="2"/>
  <c r="BE165" i="2"/>
  <c r="BE188" i="2"/>
  <c r="BE226" i="2"/>
  <c r="BE127" i="2"/>
  <c r="BE130" i="2"/>
  <c r="BE183" i="2"/>
  <c r="BE185" i="2"/>
  <c r="BE213" i="2"/>
  <c r="J34" i="6"/>
  <c r="AW59" i="1" s="1"/>
  <c r="F37" i="3"/>
  <c r="BD56" i="1" s="1"/>
  <c r="F36" i="6"/>
  <c r="BC59" i="1"/>
  <c r="F37" i="4"/>
  <c r="BD57" i="1" s="1"/>
  <c r="J34" i="2"/>
  <c r="AW55" i="1" s="1"/>
  <c r="F36" i="5"/>
  <c r="BC58" i="1" s="1"/>
  <c r="F35" i="5"/>
  <c r="BB58" i="1" s="1"/>
  <c r="J34" i="5"/>
  <c r="AW58" i="1" s="1"/>
  <c r="F34" i="2"/>
  <c r="BA55" i="1" s="1"/>
  <c r="F37" i="5"/>
  <c r="BD58" i="1" s="1"/>
  <c r="F37" i="2"/>
  <c r="BD55" i="1" s="1"/>
  <c r="F34" i="4"/>
  <c r="BA57" i="1" s="1"/>
  <c r="J34" i="3"/>
  <c r="AW56" i="1" s="1"/>
  <c r="F36" i="3"/>
  <c r="BC56" i="1" s="1"/>
  <c r="F34" i="6"/>
  <c r="BA59" i="1" s="1"/>
  <c r="F36" i="2"/>
  <c r="BC55" i="1" s="1"/>
  <c r="F35" i="2"/>
  <c r="BB55" i="1" s="1"/>
  <c r="J34" i="4"/>
  <c r="AW57" i="1" s="1"/>
  <c r="F35" i="4"/>
  <c r="BB57" i="1" s="1"/>
  <c r="F37" i="6"/>
  <c r="BD59" i="1" s="1"/>
  <c r="F34" i="3"/>
  <c r="BA56" i="1" s="1"/>
  <c r="F35" i="6"/>
  <c r="BB59" i="1" s="1"/>
  <c r="F36" i="4"/>
  <c r="BC57" i="1" s="1"/>
  <c r="F35" i="3"/>
  <c r="BB56" i="1" s="1"/>
  <c r="BK201" i="2" l="1"/>
  <c r="J201" i="2" s="1"/>
  <c r="J66" i="2" s="1"/>
  <c r="BK207" i="3"/>
  <c r="J207" i="3" s="1"/>
  <c r="J66" i="3" s="1"/>
  <c r="J208" i="3"/>
  <c r="J67" i="3" s="1"/>
  <c r="BK91" i="3"/>
  <c r="J91" i="3" s="1"/>
  <c r="J60" i="3" s="1"/>
  <c r="BK190" i="4"/>
  <c r="J190" i="4" s="1"/>
  <c r="J66" i="4" s="1"/>
  <c r="BK91" i="4"/>
  <c r="J91" i="4" s="1"/>
  <c r="J60" i="4" s="1"/>
  <c r="BK263" i="5"/>
  <c r="J263" i="5" s="1"/>
  <c r="J69" i="5" s="1"/>
  <c r="BK211" i="5"/>
  <c r="J211" i="5" s="1"/>
  <c r="J65" i="5" s="1"/>
  <c r="R90" i="4"/>
  <c r="BK91" i="5"/>
  <c r="J91" i="5" s="1"/>
  <c r="J60" i="5" s="1"/>
  <c r="T91" i="2"/>
  <c r="P91" i="4"/>
  <c r="R90" i="3"/>
  <c r="T190" i="4"/>
  <c r="T90" i="4"/>
  <c r="R211" i="5"/>
  <c r="R90" i="5" s="1"/>
  <c r="T201" i="2"/>
  <c r="T90" i="2"/>
  <c r="P91" i="5"/>
  <c r="P90" i="5"/>
  <c r="AU58" i="1"/>
  <c r="P207" i="3"/>
  <c r="P90" i="3" s="1"/>
  <c r="AU56" i="1" s="1"/>
  <c r="T91" i="3"/>
  <c r="P201" i="2"/>
  <c r="P91" i="2"/>
  <c r="P90" i="2"/>
  <c r="AU55" i="1"/>
  <c r="P190" i="4"/>
  <c r="P90" i="4" s="1"/>
  <c r="AU57" i="1" s="1"/>
  <c r="T211" i="5"/>
  <c r="T90" i="5"/>
  <c r="T207" i="3"/>
  <c r="BK84" i="6"/>
  <c r="BK83" i="6" s="1"/>
  <c r="J83" i="6" s="1"/>
  <c r="J30" i="6" s="1"/>
  <c r="AG59" i="1" s="1"/>
  <c r="BK252" i="3"/>
  <c r="J252" i="3" s="1"/>
  <c r="J69" i="3" s="1"/>
  <c r="BK90" i="4"/>
  <c r="J90" i="4" s="1"/>
  <c r="J59" i="4" s="1"/>
  <c r="BK90" i="2"/>
  <c r="J90" i="2" s="1"/>
  <c r="J30" i="2" s="1"/>
  <c r="AG55" i="1" s="1"/>
  <c r="J33" i="4"/>
  <c r="AV57" i="1" s="1"/>
  <c r="AT57" i="1" s="1"/>
  <c r="F33" i="5"/>
  <c r="AZ58" i="1" s="1"/>
  <c r="F33" i="2"/>
  <c r="AZ55" i="1" s="1"/>
  <c r="BB54" i="1"/>
  <c r="W31" i="1" s="1"/>
  <c r="BA54" i="1"/>
  <c r="AW54" i="1" s="1"/>
  <c r="AK30" i="1" s="1"/>
  <c r="J33" i="2"/>
  <c r="AV55" i="1" s="1"/>
  <c r="AT55" i="1" s="1"/>
  <c r="BC54" i="1"/>
  <c r="AY54" i="1" s="1"/>
  <c r="F33" i="6"/>
  <c r="AZ59" i="1" s="1"/>
  <c r="BD54" i="1"/>
  <c r="W33" i="1" s="1"/>
  <c r="F33" i="4"/>
  <c r="AZ57" i="1" s="1"/>
  <c r="J33" i="3"/>
  <c r="AV56" i="1" s="1"/>
  <c r="AT56" i="1" s="1"/>
  <c r="F33" i="3"/>
  <c r="AZ56" i="1" s="1"/>
  <c r="J33" i="6"/>
  <c r="AV59" i="1" s="1"/>
  <c r="AT59" i="1" s="1"/>
  <c r="J33" i="5"/>
  <c r="AV58" i="1" s="1"/>
  <c r="AT58" i="1" s="1"/>
  <c r="BK90" i="3" l="1"/>
  <c r="J90" i="3" s="1"/>
  <c r="J59" i="3" s="1"/>
  <c r="BK90" i="5"/>
  <c r="J90" i="5" s="1"/>
  <c r="J30" i="5" s="1"/>
  <c r="AG58" i="1" s="1"/>
  <c r="AN58" i="1" s="1"/>
  <c r="AN59" i="1"/>
  <c r="T90" i="3"/>
  <c r="J84" i="6"/>
  <c r="J60" i="6" s="1"/>
  <c r="J59" i="6"/>
  <c r="J59" i="5"/>
  <c r="J39" i="6"/>
  <c r="AN55" i="1"/>
  <c r="J59" i="2"/>
  <c r="J39" i="2"/>
  <c r="W32" i="1"/>
  <c r="AX54" i="1"/>
  <c r="J30" i="4"/>
  <c r="AG57" i="1" s="1"/>
  <c r="AN57" i="1" s="1"/>
  <c r="AZ54" i="1"/>
  <c r="W29" i="1" s="1"/>
  <c r="W30" i="1"/>
  <c r="AU54" i="1"/>
  <c r="J30" i="3" l="1"/>
  <c r="AG56" i="1" s="1"/>
  <c r="J39" i="5"/>
  <c r="J39" i="4"/>
  <c r="J39" i="3"/>
  <c r="AN56" i="1"/>
  <c r="AG54" i="1"/>
  <c r="AK26" i="1" s="1"/>
  <c r="AV54" i="1"/>
  <c r="AK29" i="1" s="1"/>
  <c r="AK35" i="1" l="1"/>
  <c r="AT54" i="1"/>
  <c r="AN54" i="1" l="1"/>
</calcChain>
</file>

<file path=xl/sharedStrings.xml><?xml version="1.0" encoding="utf-8"?>
<sst xmlns="http://schemas.openxmlformats.org/spreadsheetml/2006/main" count="6507" uniqueCount="757">
  <si>
    <t>Export Komplet</t>
  </si>
  <si>
    <t>VZ</t>
  </si>
  <si>
    <t>2.0</t>
  </si>
  <si>
    <t/>
  </si>
  <si>
    <t>False</t>
  </si>
  <si>
    <t>{f72f0125-52b3-45f8-9d29-7cd960738bbb}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</si>
  <si>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</si>
  <si>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</si>
  <si>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</si>
  <si>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</si>
  <si>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</si>
  <si>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</si>
  <si>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</si>
  <si>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</si>
  <si>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2022-48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</si>
  <si>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</si>
  <si>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</si>
  <si>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</si>
  <si>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</si>
  <si>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</si>
  <si>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</si>
  <si>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</si>
  <si>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</si>
  <si>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Obec Blatno</t>
  </si>
  <si>
    <t>DIČ:</t>
  </si>
  <si>
    <t>Zhotovitel:</t>
  </si>
  <si>
    <t>vyjde z výběrového řízení</t>
  </si>
  <si>
    <t>Projektant:</t>
  </si>
  <si>
    <t>bez projektové dokumentace</t>
  </si>
  <si>
    <t>True</t>
  </si>
  <si>
    <t>Zpracovatel:</t>
  </si>
  <si>
    <t>Valová R.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</si>
  <si>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</si>
  <si>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</si>
  <si>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</si>
  <si>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</si>
  <si>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</si>
  <si>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</si>
  <si>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</si>
  <si>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</si>
  <si>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</si>
  <si>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</si>
  <si>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</si>
  <si>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</si>
  <si>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</si>
  <si>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</si>
  <si>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</si>
  <si>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</si>
  <si>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</si>
  <si>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</si>
  <si>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</si>
  <si>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</si>
  <si>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</si>
  <si>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</si>
  <si>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</si>
  <si>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</si>
  <si>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</si>
  <si>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</si>
  <si>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</si>
  <si>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</si>
  <si>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</si>
  <si>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</si>
  <si>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</si>
  <si>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</si>
  <si>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</si>
  <si>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</si>
  <si>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</si>
  <si>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</si>
  <si>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</si>
  <si>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</si>
  <si>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</si>
  <si>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</si>
  <si>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</si>
  <si>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</si>
  <si>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etapa1 - část 1a,1b a 1c dle přiloženého schematu</t>
  </si>
  <si>
    <t>STA</t>
  </si>
  <si>
    <t>{54523954-1d40-4642-9804-e2ae7462a44b}</t>
  </si>
  <si>
    <t>2</t>
  </si>
  <si>
    <t>etapa2 - část 2a,2b,2c,2d,2e,2f - dle přiloženého schematu</t>
  </si>
  <si>
    <t>{240f39d9-36b4-4634-98bb-1fbe84db8b9e}</t>
  </si>
  <si>
    <t>3</t>
  </si>
  <si>
    <t>etapa 3 - část 3 a  - dle přiloženého schematu</t>
  </si>
  <si>
    <t>{a7abb4e5-6477-47dd-8ac8-9f11b5019ee1}</t>
  </si>
  <si>
    <t>4</t>
  </si>
  <si>
    <t>etapa 4 - část 4a, 4b, 4c, 4d, 4e, 4f, 4g  - dle přiloženého schematu</t>
  </si>
  <si>
    <t>{f50a5cf9-2a71-41f3-bbd9-0d0aabab6e0a}</t>
  </si>
  <si>
    <t>5</t>
  </si>
  <si>
    <t>VRN</t>
  </si>
  <si>
    <t>{5fe7a0b2-b79e-4c8a-9f93-53aaae83dcb8}</t>
  </si>
  <si>
    <t>KRYCÍ LIST SOUPISU PRACÍ</t>
  </si>
  <si>
    <t>Objekt:</t>
  </si>
  <si>
    <t>1 - etapa1 - část 1a,1b a 1c dle přiloženého schematu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</si>
  <si>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</si>
  <si>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</si>
  <si>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</si>
  <si>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</si>
  <si>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</si>
  <si>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</si>
  <si>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</si>
  <si>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</si>
  <si>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</si>
  <si>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</si>
  <si>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</si>
  <si>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</si>
  <si>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783 - Dokončovací práce - nátěry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</si>
  <si>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</si>
  <si>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</si>
  <si>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</si>
  <si>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</si>
  <si>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</si>
  <si>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</si>
  <si>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</si>
  <si>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</si>
  <si>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</si>
  <si>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</si>
  <si>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</si>
  <si>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</si>
  <si>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</si>
  <si>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</si>
  <si>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</si>
  <si>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</si>
  <si>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</si>
  <si>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</si>
  <si>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</si>
  <si>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</si>
  <si>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</si>
  <si>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v hornině třídy těžitelnosti I, skupiny 1 a 2 ručně</t>
  </si>
  <si>
    <t>m3</t>
  </si>
  <si>
    <t>CS ÚRS 2022 02</t>
  </si>
  <si>
    <t>-1453119194</t>
  </si>
  <si>
    <t>PP</t>
  </si>
  <si>
    <t>Odkopávky a prokopávky ručně zapažené i nezapažené v hornině třídy těžitelnosti I skupiny 1 a 2</t>
  </si>
  <si>
    <t>Online PSC</t>
  </si>
  <si>
    <t>https://podminky.urs.cz/item/CS_URS_2022_02/122111101</t>
  </si>
  <si>
    <t>VV</t>
  </si>
  <si>
    <t xml:space="preserve">odkopání do 0,5 m od stěn - pro vytvoření spodní hrany  </t>
  </si>
  <si>
    <t>(18,159+3,125+7,353)*0,5*0,2</t>
  </si>
  <si>
    <t>Svislé a kompletní konstrukce</t>
  </si>
  <si>
    <t>317235511</t>
  </si>
  <si>
    <t>Doplnění říms z cihelných příčkovek na MC vyložených do 300 mm</t>
  </si>
  <si>
    <t>m</t>
  </si>
  <si>
    <t>815443231</t>
  </si>
  <si>
    <t>Doplnění říms z cihelných příčkovek na cementovou maltu (s dodáním hmot) vyložených do 300 mm</t>
  </si>
  <si>
    <t>https://podminky.urs.cz/item/CS_URS_2022_02/317235511</t>
  </si>
  <si>
    <t>"podtřešní 50% z celkové výměry"(18,159+3,125+7,353)/100*30</t>
  </si>
  <si>
    <t>"parapetní 70% z celkové výměry"(2,1*4)/100*70</t>
  </si>
  <si>
    <t>Součet</t>
  </si>
  <si>
    <t>6</t>
  </si>
  <si>
    <t>Úpravy povrchů, podlahy a osazování výplní</t>
  </si>
  <si>
    <t>621131100</t>
  </si>
  <si>
    <t>Vápenný postřik vnějších podhledů nanášený celoplošně ručně</t>
  </si>
  <si>
    <t>m2</t>
  </si>
  <si>
    <t>1155314762</t>
  </si>
  <si>
    <t>Podkladní a spojovací vrstva vnějších omítaných ploch vápenný postřik nanášený ručně celoplošně podhledů</t>
  </si>
  <si>
    <t>https://podminky.urs.cz/item/CS_URS_2022_02/621131100</t>
  </si>
  <si>
    <t>podstřešní římsa</t>
  </si>
  <si>
    <t>(18,159+3,125+7,353)*0,8</t>
  </si>
  <si>
    <t>621311141</t>
  </si>
  <si>
    <t>Vápenná omítka štuková dvouvrstvá vnějších podhledů nanášená ručně</t>
  </si>
  <si>
    <t>-1782265332</t>
  </si>
  <si>
    <t>Omítka vápenná vnějších ploch nanášená ručně dvouvrstvá, tloušťky jádrové omítky do 15 mm a tloušťky štuku do 3 mm štuková podhledů</t>
  </si>
  <si>
    <t>https://podminky.urs.cz/item/CS_URS_2022_02/621311141</t>
  </si>
  <si>
    <t>621311191</t>
  </si>
  <si>
    <t>Příplatek k vápenné omítce vnějších podhledů za každých dalších 5 mm tloušťky ručně</t>
  </si>
  <si>
    <t>297556132</t>
  </si>
  <si>
    <t>Omítka vápenná vnějších ploch nanášená ručně Příplatek k cenám za každých dalších i započatých 5 mm tloušťky omítky přes 15 mm podhledů</t>
  </si>
  <si>
    <t>https://podminky.urs.cz/item/CS_URS_2022_02/621311191</t>
  </si>
  <si>
    <t>22,910*2</t>
  </si>
  <si>
    <t>622131100</t>
  </si>
  <si>
    <t>Vápenný postřik vnějších stěn nanášený celoplošně ručně</t>
  </si>
  <si>
    <t>656354060</t>
  </si>
  <si>
    <t>Podkladní a spojovací vrstva vnějších omítaných ploch vápenný postřik nanášený ručně celoplošně stěn</t>
  </si>
  <si>
    <t>https://podminky.urs.cz/item/CS_URS_2022_02/622131100</t>
  </si>
  <si>
    <t>plocha nad soklem</t>
  </si>
  <si>
    <t>18,159*8,35</t>
  </si>
  <si>
    <t>(3,125+7,353)*5,9</t>
  </si>
  <si>
    <t>sokl</t>
  </si>
  <si>
    <t>(18,159+3,125+7,353)*1,05</t>
  </si>
  <si>
    <t>7</t>
  </si>
  <si>
    <t>622311141</t>
  </si>
  <si>
    <t>Vápenná omítka štuková dvouvrstvá vnějších stěn nanášená ručně</t>
  </si>
  <si>
    <t>-54277727</t>
  </si>
  <si>
    <t>Omítka vápenná vnějších ploch nanášená ručně dvouvrstvá, tloušťky jádrové omítky do 15 mm a tloušťky štuku do 3 mm štuková stěn</t>
  </si>
  <si>
    <t>https://podminky.urs.cz/item/CS_URS_2022_02/622311141</t>
  </si>
  <si>
    <t>8</t>
  </si>
  <si>
    <t>622311191</t>
  </si>
  <si>
    <t>Příplatek k vápenné omítce vnějších stěn za každých dalších 5 mm tloušťky ručně</t>
  </si>
  <si>
    <t>1836983575</t>
  </si>
  <si>
    <t>Omítka vápenná vnějších ploch nanášená ručně Příplatek k cenám za každých dalších i započatých 5 mm tloušťky omítky přes 15 mm stěn</t>
  </si>
  <si>
    <t>https://podminky.urs.cz/item/CS_URS_2022_02/622311191</t>
  </si>
  <si>
    <t>243,517*2</t>
  </si>
  <si>
    <t>9</t>
  </si>
  <si>
    <t>6223119.R01</t>
  </si>
  <si>
    <t>Příplatek za výrobu a dodávku šablony pro hlazené omítky v místech šambrán a říms</t>
  </si>
  <si>
    <t>kus</t>
  </si>
  <si>
    <t>41748589</t>
  </si>
  <si>
    <t>10</t>
  </si>
  <si>
    <t>6223119.R02</t>
  </si>
  <si>
    <t>Příplatek za provedení tažených hlazených omítek (římsy, rohy,šmabrány)</t>
  </si>
  <si>
    <t>-1383317493</t>
  </si>
  <si>
    <t>30% z celkové výměry plochy</t>
  </si>
  <si>
    <t>243,517/100*30</t>
  </si>
  <si>
    <t>římsa</t>
  </si>
  <si>
    <t>22,91</t>
  </si>
  <si>
    <t>11</t>
  </si>
  <si>
    <t>629995101</t>
  </si>
  <si>
    <t>Očištění vnějších ploch tlakovou vodou</t>
  </si>
  <si>
    <t>-659316941</t>
  </si>
  <si>
    <t>Očištění vnějších ploch tlakovou vodou omytím</t>
  </si>
  <si>
    <t>https://podminky.urs.cz/item/CS_URS_2022_02/629995101</t>
  </si>
  <si>
    <t>P</t>
  </si>
  <si>
    <t>Poznámka k položce:_x000D_
1.stupeň omytí před provedením tezirového čištění</t>
  </si>
  <si>
    <t>243,517+22,91</t>
  </si>
  <si>
    <t>Ostatní konstrukce a práce, bourání</t>
  </si>
  <si>
    <t>12</t>
  </si>
  <si>
    <t>941111131</t>
  </si>
  <si>
    <t>Montáž lešení řadového trubkového lehkého s podlahami zatížení do 200 kg/m2 š od 1,2 do 1,5 m v do 10 m</t>
  </si>
  <si>
    <t>1489051725</t>
  </si>
  <si>
    <t>Montáž lešení řadového trubkového lehkého pracovního s podlahami s provozním zatížením tř. 3 do 200 kg/m2 šířky tř. W12 od 1,2 do 1,5 m, výšky do 10 m</t>
  </si>
  <si>
    <t>https://podminky.urs.cz/item/CS_URS_2022_02/941111131</t>
  </si>
  <si>
    <t>(2+18,159)*(8,35+1,1)</t>
  </si>
  <si>
    <t>(3,125+2+2+7,353)*(5,9+1,1)</t>
  </si>
  <si>
    <t>13</t>
  </si>
  <si>
    <t>941111231</t>
  </si>
  <si>
    <t>Příplatek k lešení řadovému trubkovému lehkému s podlahami š 1,5 m v 10 m za první a ZKD den použití</t>
  </si>
  <si>
    <t>687679920</t>
  </si>
  <si>
    <t>Montáž lešení řadového trubkového lehkého pracovního s podlahami s provozním zatížením tř. 3 do 200 kg/m2 Příplatek za první a každý další den použití lešení k ceně -1131</t>
  </si>
  <si>
    <t>https://podminky.urs.cz/item/CS_URS_2022_02/941111231</t>
  </si>
  <si>
    <t>291,849*30 'Přepočtené koeficientem množství</t>
  </si>
  <si>
    <t>14</t>
  </si>
  <si>
    <t>941111831</t>
  </si>
  <si>
    <t>Demontáž lešení řadového trubkového lehkého s podlahami zatížení do 200 kg/m2 š od 1,2 do 1,5 m v do 10 m</t>
  </si>
  <si>
    <t>895528599</t>
  </si>
  <si>
    <t>Demontáž lešení řadového trubkového lehkého pracovního s podlahami s provozním zatížením tř. 3 do 200 kg/m2 šířky tř. W12 od 1,2 do 1,5 m, výšky do 10 m</t>
  </si>
  <si>
    <t>https://podminky.urs.cz/item/CS_URS_2022_02/941111831</t>
  </si>
  <si>
    <t>944511111</t>
  </si>
  <si>
    <t>Montáž ochranné sítě z textilie z umělých vláken</t>
  </si>
  <si>
    <t>59161723</t>
  </si>
  <si>
    <t>Montáž ochranné sítě zavěšené na konstrukci lešení z textilie z umělých vláken</t>
  </si>
  <si>
    <t>https://podminky.urs.cz/item/CS_URS_2022_02/944511111</t>
  </si>
  <si>
    <t>16</t>
  </si>
  <si>
    <t>944511211</t>
  </si>
  <si>
    <t>Příplatek k ochranné síti za první a ZKD den použití</t>
  </si>
  <si>
    <t>-1031300167</t>
  </si>
  <si>
    <t>Montáž ochranné sítě Příplatek za první a každý další den použití sítě k ceně -1111</t>
  </si>
  <si>
    <t>https://podminky.urs.cz/item/CS_URS_2022_02/944511211</t>
  </si>
  <si>
    <t>17</t>
  </si>
  <si>
    <t>944511811</t>
  </si>
  <si>
    <t>Demontáž ochranné sítě z textilie z umělých vláken</t>
  </si>
  <si>
    <t>403583879</t>
  </si>
  <si>
    <t>Demontáž ochranné sítě zavěšené na konstrukci lešení z textilie z umělých vláken</t>
  </si>
  <si>
    <t>https://podminky.urs.cz/item/CS_URS_2022_02/944511811</t>
  </si>
  <si>
    <t>18</t>
  </si>
  <si>
    <t>978036161</t>
  </si>
  <si>
    <t>Otlučení (osekání) cementových omítek vnějších ploch v rozsahu přes 30 do 50 %</t>
  </si>
  <si>
    <t>-200156235</t>
  </si>
  <si>
    <t>Otlučení cementových omítek vnějších ploch s vyškrabáním spar zdiva a s očištěním povrchu, v rozsahu přes 40 do 50 %</t>
  </si>
  <si>
    <t>https://podminky.urs.cz/item/CS_URS_2022_02/978036161</t>
  </si>
  <si>
    <t>19</t>
  </si>
  <si>
    <t>98513131.R01</t>
  </si>
  <si>
    <t>Mechanické očištění vnějších omítek pomocí tenzidového čističe a talkové vody</t>
  </si>
  <si>
    <t>-294783351</t>
  </si>
  <si>
    <t>20</t>
  </si>
  <si>
    <t>M</t>
  </si>
  <si>
    <t>985SPCM 1</t>
  </si>
  <si>
    <t>Tenzidový čistič</t>
  </si>
  <si>
    <t>-874644671</t>
  </si>
  <si>
    <t>997</t>
  </si>
  <si>
    <t>Přesun sutě</t>
  </si>
  <si>
    <t>997013212</t>
  </si>
  <si>
    <t>Vnitrostaveništní doprava suti a vybouraných hmot pro budovy v přes 6 do 9 m ručně</t>
  </si>
  <si>
    <t>t</t>
  </si>
  <si>
    <t>-996791768</t>
  </si>
  <si>
    <t>Vnitrostaveništní doprava suti a vybouraných hmot vodorovně do 50 m svisle ručně pro budovy a haly výšky přes 6 do 9 m</t>
  </si>
  <si>
    <t>https://podminky.urs.cz/item/CS_URS_2022_02/997013212</t>
  </si>
  <si>
    <t>22</t>
  </si>
  <si>
    <t>997013501</t>
  </si>
  <si>
    <t>Odvoz suti a vybouraných hmot na skládku nebo meziskládku do 1 km se složením</t>
  </si>
  <si>
    <t>1696345495</t>
  </si>
  <si>
    <t>Odvoz suti a vybouraných hmot na skládku nebo meziskládku se složením, na vzdálenost do 1 km</t>
  </si>
  <si>
    <t>https://podminky.urs.cz/item/CS_URS_2022_02/997013501</t>
  </si>
  <si>
    <t>23</t>
  </si>
  <si>
    <t>997013509</t>
  </si>
  <si>
    <t>Příplatek k odvozu suti a vybouraných hmot na skládku ZKD 1 km přes 1 km</t>
  </si>
  <si>
    <t>-1201252865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</si>
  <si>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</si>
  <si>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</si>
  <si>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7,875*19 'Přepočtené koeficientem množství</t>
  </si>
  <si>
    <t>24</t>
  </si>
  <si>
    <t>997013841</t>
  </si>
  <si>
    <t>Poplatek za uložení na skládce (skládkovné) odpadu po otryskávání bez obsahu nebezpečných látek kód odpadu 12 01 17</t>
  </si>
  <si>
    <t>-232406296</t>
  </si>
  <si>
    <t>Poplatek za uložení stavebního odpadu na skládce (skládkovné) odpadního materiálu po otryskávání bez obsahu nebezpečných látek zatříděného do Katalogu odpadů pod kódem 12 01 17</t>
  </si>
  <si>
    <t>https://podminky.urs.cz/item/CS_URS_2022_02/997013841</t>
  </si>
  <si>
    <t>PSV</t>
  </si>
  <si>
    <t>Práce a dodávky PSV</t>
  </si>
  <si>
    <t>764</t>
  </si>
  <si>
    <t>Konstrukce klempířské</t>
  </si>
  <si>
    <t>25</t>
  </si>
  <si>
    <t>764004803</t>
  </si>
  <si>
    <t>Demontáž podokapního žlabu k dalšímu použití</t>
  </si>
  <si>
    <t>-135980224</t>
  </si>
  <si>
    <t>Demontáž klempířských konstrukcí žlabu podokapního k dalšímu použití</t>
  </si>
  <si>
    <t>https://podminky.urs.cz/item/CS_URS_2022_02/764004803</t>
  </si>
  <si>
    <t>Poznámka k položce:_x000D_
není počítáno s demontáží háků</t>
  </si>
  <si>
    <t>18,159+3,125+7,353</t>
  </si>
  <si>
    <t>26</t>
  </si>
  <si>
    <t>764004861</t>
  </si>
  <si>
    <t>Demontáž svodu do suti</t>
  </si>
  <si>
    <t>380038799</t>
  </si>
  <si>
    <t>Demontáž klempířských konstrukcí svodu do suti</t>
  </si>
  <si>
    <t>https://podminky.urs.cz/item/CS_URS_2022_02/764004861</t>
  </si>
  <si>
    <t>2*(8,35+1,05)</t>
  </si>
  <si>
    <t>27</t>
  </si>
  <si>
    <t>764501103</t>
  </si>
  <si>
    <t>Montáž žlabu podokapního půlkulatého</t>
  </si>
  <si>
    <t>-832475535</t>
  </si>
  <si>
    <t>Montáž žlabu podokapního půlkruhového žlabu</t>
  </si>
  <si>
    <t>https://podminky.urs.cz/item/CS_URS_2022_02/764501103</t>
  </si>
  <si>
    <t>zpětná montáž</t>
  </si>
  <si>
    <t>28</t>
  </si>
  <si>
    <t>764508131</t>
  </si>
  <si>
    <t>Montáž kruhového svodu</t>
  </si>
  <si>
    <t>1292778449</t>
  </si>
  <si>
    <t>Montáž svodu kruhového, průměru svodu</t>
  </si>
  <si>
    <t>https://podminky.urs.cz/item/CS_URS_2022_02/764508131</t>
  </si>
  <si>
    <t>29</t>
  </si>
  <si>
    <t>998764202</t>
  </si>
  <si>
    <t>Přesun hmot procentní pro konstrukce klempířské v objektech v přes 6 do 12 m</t>
  </si>
  <si>
    <t>%</t>
  </si>
  <si>
    <t>-1534428029</t>
  </si>
  <si>
    <t>Přesun hmot pro konstrukce klempířské stanovený procentní sazbou (%) z ceny vodorovná dopravní vzdálenost do 50 m v objektech výšky přes 6 do 12 m</t>
  </si>
  <si>
    <t>https://podminky.urs.cz/item/CS_URS_2022_02/998764202</t>
  </si>
  <si>
    <t>783</t>
  </si>
  <si>
    <t>Dokončovací práce - nátěry</t>
  </si>
  <si>
    <t>30</t>
  </si>
  <si>
    <t>783823173</t>
  </si>
  <si>
    <t>Penetrační silikátový nátěr omítek stupně členitosti 4</t>
  </si>
  <si>
    <t>-843424051</t>
  </si>
  <si>
    <t>Penetrační nátěr omítek hladkých omítek hladkých, zrnitých tenkovrstvých nebo štukových stupně členitosti 4 silikátový</t>
  </si>
  <si>
    <t>https://podminky.urs.cz/item/CS_URS_2022_02/783823173</t>
  </si>
  <si>
    <t>31</t>
  </si>
  <si>
    <t>783823173R</t>
  </si>
  <si>
    <t>Hloubkové zpevnění stěn a omítek pomocí organikřemičitanu Porosil ZTS nanášeného dvojnásobně ručně</t>
  </si>
  <si>
    <t>1302915614</t>
  </si>
  <si>
    <t>30% z celkové výměry</t>
  </si>
  <si>
    <t>266,47/100*30</t>
  </si>
  <si>
    <t>32</t>
  </si>
  <si>
    <t>78382663.R01</t>
  </si>
  <si>
    <t>Mikroarmovací nátěr omítek silikonový, transparentní, povrchů hladkých omítek hladkých, zrnitých tenkovrstvých nebo štukových stupně členitosti 4</t>
  </si>
  <si>
    <t>-1738805732</t>
  </si>
  <si>
    <t>33</t>
  </si>
  <si>
    <t>783827485</t>
  </si>
  <si>
    <t>Krycí dvojnásobný silikonový nátěr omítek stupně členitosti 5</t>
  </si>
  <si>
    <t>-1028037162</t>
  </si>
  <si>
    <t>Krycí (ochranný ) nátěr omítek dvojnásobný hladkých omítek hladkých, zrnitých tenkovrstvých nebo štukových stupně členitosti 5 silikonový</t>
  </si>
  <si>
    <t>https://podminky.urs.cz/item/CS_URS_2022_02/783827485</t>
  </si>
  <si>
    <t>34</t>
  </si>
  <si>
    <t>783827489</t>
  </si>
  <si>
    <t>Příplatek k cenám dvojnásobného nátěru omítek stupně členitosti 5 za biocidní přísadu</t>
  </si>
  <si>
    <t>-1477156001</t>
  </si>
  <si>
    <t>Krycí (ochranný ) nátěr omítek dvojnásobný hladkých omítek hladkých, zrnitých tenkovrstvých nebo štukových stupně členitosti 5 Příplatek k cenám -7481 až -7487 za biocidní přísadu</t>
  </si>
  <si>
    <t>https://podminky.urs.cz/item/CS_URS_2022_02/783827489</t>
  </si>
  <si>
    <t>Práce a dodávky M</t>
  </si>
  <si>
    <t>21-M</t>
  </si>
  <si>
    <t>Elektromontáže</t>
  </si>
  <si>
    <t>35</t>
  </si>
  <si>
    <t>21-01</t>
  </si>
  <si>
    <t>Demontáž a zpětná montáž hromosvodných svodů</t>
  </si>
  <si>
    <t>64</t>
  </si>
  <si>
    <t>992807053</t>
  </si>
  <si>
    <t>2 - etapa2 - část 2a,2b,2c,2d,2e,2f - dle přiloženého schematu</t>
  </si>
  <si>
    <t>(5,105+4,515+5,125+4,86+1,775)*0,5*0,2</t>
  </si>
  <si>
    <t>"podtřešní 50% z celkové výměry"(5,105+4,515+5,125+4,85+1,775)/100*30</t>
  </si>
  <si>
    <t>"parapetní 70% z celkové výměry"(2,1*2)/100*70</t>
  </si>
  <si>
    <t>(5,105+4,515+5,125+4,86+1,775)*0,8</t>
  </si>
  <si>
    <t>17,104*2 'Přepočtené koeficientem množství</t>
  </si>
  <si>
    <t>5,105*5,9</t>
  </si>
  <si>
    <t>(4,515+5,125+4,86+1,775)*7,6</t>
  </si>
  <si>
    <t>(5,105+4,515+5,125+4,86+1,775)*1,05</t>
  </si>
  <si>
    <t>176,259*2</t>
  </si>
  <si>
    <t>540357492</t>
  </si>
  <si>
    <t>176,259/100*30</t>
  </si>
  <si>
    <t>17,104</t>
  </si>
  <si>
    <t>176,259+17,104</t>
  </si>
  <si>
    <t>(2+5,105)*(5,9+1,1)</t>
  </si>
  <si>
    <t>(2+4,515+5,125+4,86+1,775+2)*(7,6+1,1)</t>
  </si>
  <si>
    <t>226,128*30 'Přepočtené koeficientem množství</t>
  </si>
  <si>
    <t>5,697*19 'Přepočtené koeficientem množství</t>
  </si>
  <si>
    <t>5,105+4,515+5,125+4,86+1,775</t>
  </si>
  <si>
    <t>7,6+1,05</t>
  </si>
  <si>
    <t>193,363/100*30</t>
  </si>
  <si>
    <t>3 - etapa 3 - část 3 a  - dle přiloženého schematu</t>
  </si>
  <si>
    <t>-2068162013</t>
  </si>
  <si>
    <t>20,1*0,5*0,2</t>
  </si>
  <si>
    <t>-1003286236</t>
  </si>
  <si>
    <t>"podtřešní 50% z celkové výměry"20,1/100*30</t>
  </si>
  <si>
    <t>1141654219</t>
  </si>
  <si>
    <t>20,1*0,8</t>
  </si>
  <si>
    <t>1237604883</t>
  </si>
  <si>
    <t>2007452613</t>
  </si>
  <si>
    <t>16,08*2 'Přepočtené koeficientem množství</t>
  </si>
  <si>
    <t>760099538</t>
  </si>
  <si>
    <t>20,1*7,6</t>
  </si>
  <si>
    <t>-1945926499</t>
  </si>
  <si>
    <t>-1219381633</t>
  </si>
  <si>
    <t>168,84*2</t>
  </si>
  <si>
    <t>-1933159423</t>
  </si>
  <si>
    <t>-648655009</t>
  </si>
  <si>
    <t>168,84/100*30</t>
  </si>
  <si>
    <t>16,08</t>
  </si>
  <si>
    <t>286141179</t>
  </si>
  <si>
    <t>168,84+16,08</t>
  </si>
  <si>
    <t>1179231988</t>
  </si>
  <si>
    <t>(20,1+2+2)*(7,6+0,8)</t>
  </si>
  <si>
    <t>743196344</t>
  </si>
  <si>
    <t>202,44*30 'Přepočtené koeficientem množství</t>
  </si>
  <si>
    <t>1804741159</t>
  </si>
  <si>
    <t>-81025139</t>
  </si>
  <si>
    <t>-289257830</t>
  </si>
  <si>
    <t>-1677440473</t>
  </si>
  <si>
    <t>-797658635</t>
  </si>
  <si>
    <t>-2118003858</t>
  </si>
  <si>
    <t>-4812153</t>
  </si>
  <si>
    <t>-1896324746</t>
  </si>
  <si>
    <t>916124578</t>
  </si>
  <si>
    <t>1421694242</t>
  </si>
  <si>
    <t>5,481*19 'Přepočtené koeficientem množství</t>
  </si>
  <si>
    <t>-1584080886</t>
  </si>
  <si>
    <t>-1709441709</t>
  </si>
  <si>
    <t>-364397468</t>
  </si>
  <si>
    <t>(7,6+0,8)*2</t>
  </si>
  <si>
    <t>-1148948878</t>
  </si>
  <si>
    <t>-723850867</t>
  </si>
  <si>
    <t>1094878903</t>
  </si>
  <si>
    <t>-1937885664</t>
  </si>
  <si>
    <t>-411032887</t>
  </si>
  <si>
    <t>184,92/100*30</t>
  </si>
  <si>
    <t>-853485795</t>
  </si>
  <si>
    <t>-1639078897</t>
  </si>
  <si>
    <t>134708276</t>
  </si>
  <si>
    <t>-1215785998</t>
  </si>
  <si>
    <t>7,6+0,8</t>
  </si>
  <si>
    <t>4 - etapa 4 - část 4a, 4b, 4c, 4d, 4e, 4f, 4g  - dle přiloženého schematu</t>
  </si>
  <si>
    <t xml:space="preserve">    765 - Krytina skládaná</t>
  </si>
  <si>
    <t>"podtřešní 50% z celkové výměry"(1,65+2,2+2,2+1,65+3,335+7,412+3,335)/100*30</t>
  </si>
  <si>
    <t>"parapetní 70% z celkové výměry"(2,1*3)/100*70</t>
  </si>
  <si>
    <t xml:space="preserve"> římsa v úrovni hlavní lodě</t>
  </si>
  <si>
    <t>(1,65+2,2+2,2+1,65+3,335+7,412+3,335)*0,8</t>
  </si>
  <si>
    <t>římsa podstřešní</t>
  </si>
  <si>
    <t>7,5*4*0,8</t>
  </si>
  <si>
    <t>41,426</t>
  </si>
  <si>
    <t>41,426*2</t>
  </si>
  <si>
    <t>82,852*2 'Přepočtené koeficientem množství</t>
  </si>
  <si>
    <t>(1,65+2,2)*7,6*2</t>
  </si>
  <si>
    <t>(3,335+7,412+3,335)*7,6</t>
  </si>
  <si>
    <t>7,5*4*(15-7,6)</t>
  </si>
  <si>
    <t>(1,65+2,2+3,335+7,412+3,335)*1,2*2</t>
  </si>
  <si>
    <t>atikové zdivo</t>
  </si>
  <si>
    <t>(1,65+2,2)*(15-7,6)*2*2</t>
  </si>
  <si>
    <t>544,54*2</t>
  </si>
  <si>
    <t>1089,08*2 'Přepočtené koeficientem množství</t>
  </si>
  <si>
    <t>-135142639</t>
  </si>
  <si>
    <t>544,54/100*30</t>
  </si>
  <si>
    <t>544,54+41,426</t>
  </si>
  <si>
    <t>629999042</t>
  </si>
  <si>
    <t>Příplatek k úpravám vnějších povrchů za provádění prací v nadstřešní části</t>
  </si>
  <si>
    <t>-1733864351</t>
  </si>
  <si>
    <t>Příplatky k cenám úprav vnějších povrchů za ztížené pracovní podmínky práce v nadstřešní části objektu</t>
  </si>
  <si>
    <t>https://podminky.urs.cz/item/CS_URS_2022_02/629999042</t>
  </si>
  <si>
    <t>zvonice</t>
  </si>
  <si>
    <t>7,5*(15-7,6)</t>
  </si>
  <si>
    <t>632450124</t>
  </si>
  <si>
    <t>Vyrovnávací cementový potěr tl přes 40 do 50 mm ze suchých směsí provedený v pásu</t>
  </si>
  <si>
    <t>-291279066</t>
  </si>
  <si>
    <t>Potěr cementový vyrovnávací ze suchých směsí v pásu o průměrné (střední) tl. přes 40 do 50 mm</t>
  </si>
  <si>
    <t>https://podminky.urs.cz/item/CS_URS_2022_02/632450124</t>
  </si>
  <si>
    <t>(1,65+2,2)*2*0,75</t>
  </si>
  <si>
    <t>941111132</t>
  </si>
  <si>
    <t>Montáž lešení řadového trubkového lehkého s podlahami zatížení do 200 kg/m2 š od 1,2 do 1,5 m v přes 10 do 25 m</t>
  </si>
  <si>
    <t>1217691489</t>
  </si>
  <si>
    <t>Montáž lešení řadového trubkového lehkého pracovního s podlahami s provozním zatížením tř. 3 do 200 kg/m2 šířky tř. W12 od 1,2 do 1,5 m, výšky přes 10 do 25 m</t>
  </si>
  <si>
    <t>https://podminky.urs.cz/item/CS_URS_2022_02/941111132</t>
  </si>
  <si>
    <t>(2+1,65+2,2+7,412+7,412+7,412+1,6+2,2+2)*15</t>
  </si>
  <si>
    <t>7,412*(15-7,6)</t>
  </si>
  <si>
    <t>941111232</t>
  </si>
  <si>
    <t>Příplatek k lešení řadovému trubkovému lehkému s podlahami š 1,5 m v 25 m za první a ZKD den použití</t>
  </si>
  <si>
    <t>182786137</t>
  </si>
  <si>
    <t>Montáž lešení řadového trubkového lehkého pracovního s podlahami s provozním zatížením tř. 3 do 200 kg/m2 Příplatek za první a každý další den použití lešení k ceně -1132</t>
  </si>
  <si>
    <t>https://podminky.urs.cz/item/CS_URS_2022_02/941111232</t>
  </si>
  <si>
    <t>563,139*50 'Přepočtené koeficientem množství</t>
  </si>
  <si>
    <t>9411112399R01</t>
  </si>
  <si>
    <t>soubor</t>
  </si>
  <si>
    <t>-1137469578</t>
  </si>
  <si>
    <t>Příplatek za lešení ve výšce na 15 m v nadstřešní části - překlenutí hřebenu</t>
  </si>
  <si>
    <t>941111832</t>
  </si>
  <si>
    <t>Demontáž lešení řadového trubkového lehkého s podlahami zatížení do 200 kg/m2 š od 1,2 do 1,5 m v přes 10 do 25 m</t>
  </si>
  <si>
    <t>861916292</t>
  </si>
  <si>
    <t>Demontáž lešení řadového trubkového lehkého pracovního s podlahami s provozním zatížením tř. 3 do 200 kg/m2 šířky tř. W12 od 1,2 do 1,5 m, výšky přes 10 do 25 m</t>
  </si>
  <si>
    <t>https://podminky.urs.cz/item/CS_URS_2022_02/941111832</t>
  </si>
  <si>
    <t>-2073240783</t>
  </si>
  <si>
    <t>-711070230</t>
  </si>
  <si>
    <t>938,565*30 'Přepočtené koeficientem množství</t>
  </si>
  <si>
    <t>-160081333</t>
  </si>
  <si>
    <t>17,229*19 'Přepočtené koeficientem množství</t>
  </si>
  <si>
    <t>1,65+2,2+2,2+1,65+3,335+7,412+3,335</t>
  </si>
  <si>
    <t>765</t>
  </si>
  <si>
    <t>Krytina skládaná</t>
  </si>
  <si>
    <t>765133001</t>
  </si>
  <si>
    <t>Krytina vláknocementová sklonu do 30° skládaná ze šablon s povrchem hladkým</t>
  </si>
  <si>
    <t>768251208</t>
  </si>
  <si>
    <t>Krytina vláknocementová skládaná ze šablon jednoduché krytí sklonu do 30° s povrchem hladkým</t>
  </si>
  <si>
    <t>https://podminky.urs.cz/item/CS_URS_2022_02/765133001</t>
  </si>
  <si>
    <t>765133021</t>
  </si>
  <si>
    <t>Nároží vláknocementové krytiny jednoduché ze šablon povrchem hladkým</t>
  </si>
  <si>
    <t>1474439402</t>
  </si>
  <si>
    <t>Krytina vláknocementová skládaná ze šablon nároží jednoduché ze šablon, s povrchem hladkým</t>
  </si>
  <si>
    <t>https://podminky.urs.cz/item/CS_URS_2022_02/765133021</t>
  </si>
  <si>
    <t>(1,65+2,2)*2*2</t>
  </si>
  <si>
    <t>765161801</t>
  </si>
  <si>
    <t>Demontáž krytiny z přírodní břidlice do suti</t>
  </si>
  <si>
    <t>362364481</t>
  </si>
  <si>
    <t>Demontáž krytiny z přírodní břidlice sklonu střechy do 30°, do suti</t>
  </si>
  <si>
    <t>https://podminky.urs.cz/item/CS_URS_2022_02/765161801</t>
  </si>
  <si>
    <t>998765103</t>
  </si>
  <si>
    <t>Přesun hmot tonážní pro krytiny skládané v objektech v přes 12 do 24 m</t>
  </si>
  <si>
    <t>-1684150793</t>
  </si>
  <si>
    <t>Přesun hmot pro krytiny skládané stanovený z hmotnosti přesunovaného materiálu vodorovná dopravní vzdálenost do 50 m na objektech výšky přes 12 do 24 m</t>
  </si>
  <si>
    <t>https://podminky.urs.cz/item/CS_URS_2022_02/998765103</t>
  </si>
  <si>
    <t>998765181</t>
  </si>
  <si>
    <t>Příplatek k přesunu hmot tonážní 765 prováděný bez použití mechanizace</t>
  </si>
  <si>
    <t>-1378187674</t>
  </si>
  <si>
    <t>Přesun hmot pro krytiny skládané stanovený z hmotnosti přesunovaného materiálu Příplatek k cenám za přesun prováděný bez použití mechanizace pro jakoukoliv výšku objektu</t>
  </si>
  <si>
    <t>https://podminky.urs.cz/item/CS_URS_2022_02/998765181</t>
  </si>
  <si>
    <t>36</t>
  </si>
  <si>
    <t>585,966/100*30</t>
  </si>
  <si>
    <t>37</t>
  </si>
  <si>
    <t>38</t>
  </si>
  <si>
    <t>39</t>
  </si>
  <si>
    <t>40</t>
  </si>
  <si>
    <t>5 -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</si>
  <si>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</si>
  <si>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</si>
  <si>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</si>
  <si>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</si>
  <si>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Vedlejší rozpočtové náklady</t>
  </si>
  <si>
    <t>VRN3</t>
  </si>
  <si>
    <t>Zařízení staveniště</t>
  </si>
  <si>
    <t>030001000</t>
  </si>
  <si>
    <t>1024</t>
  </si>
  <si>
    <t>-132733401</t>
  </si>
  <si>
    <t>https://podminky.urs.cz/item/CS_URS_2022_02/030001000</t>
  </si>
  <si>
    <t>Poznámka k položce:_x000D_
v případě etapové realizace zakázky budou VRN čerpány poměrovou částí, v případě mj v % bude čerpáno uvedenou výší %</t>
  </si>
  <si>
    <t>VRN4</t>
  </si>
  <si>
    <t>Inženýrská činnost</t>
  </si>
  <si>
    <t>043002001</t>
  </si>
  <si>
    <t>Zkoušky a ostatní měření</t>
  </si>
  <si>
    <t>-1312260661</t>
  </si>
  <si>
    <t>Zkoušky a ostatní měření - diagnostika přídržnosti omítky</t>
  </si>
  <si>
    <t>044002000</t>
  </si>
  <si>
    <t>Revize</t>
  </si>
  <si>
    <t>kpl</t>
  </si>
  <si>
    <t>588637683</t>
  </si>
  <si>
    <t>Revize - revize hromosvodu</t>
  </si>
  <si>
    <t>https://podminky.urs.cz/item/CS_URS_2022_02/044002000</t>
  </si>
  <si>
    <t>VRN6</t>
  </si>
  <si>
    <t>Územní vlivy</t>
  </si>
  <si>
    <t>060001000</t>
  </si>
  <si>
    <t>1350446638</t>
  </si>
  <si>
    <t>https://podminky.urs.cz/item/CS_URS_2022_02/060001000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</si>
  <si>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</si>
  <si>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</si>
  <si>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</si>
  <si>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</si>
  <si>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</si>
  <si>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</si>
  <si>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</si>
  <si>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</si>
  <si>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</si>
  <si>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</si>
  <si>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</si>
  <si>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</si>
  <si>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</si>
  <si>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</si>
  <si>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</si>
  <si>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</si>
  <si>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</si>
  <si>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</si>
  <si>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</si>
  <si>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</si>
  <si>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</si>
  <si>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</si>
  <si>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</si>
  <si>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</si>
  <si>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</si>
  <si>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</si>
  <si>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</si>
  <si>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</si>
  <si>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</si>
  <si>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</si>
  <si>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</si>
  <si>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</si>
  <si>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</si>
  <si>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</si>
  <si>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</si>
  <si>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</si>
  <si>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</si>
  <si>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</si>
  <si>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</si>
  <si>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</si>
  <si>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</si>
  <si>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</si>
  <si>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</si>
  <si>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</si>
  <si>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</si>
  <si>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</si>
  <si>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</si>
  <si>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</si>
  <si>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</si>
  <si>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</si>
  <si>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</si>
  <si>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</si>
  <si>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</si>
  <si>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</si>
  <si>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</si>
  <si>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</si>
  <si>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</si>
  <si>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</si>
  <si>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</si>
  <si>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</si>
  <si>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</si>
  <si>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</si>
  <si>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</si>
  <si>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</si>
  <si>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</si>
  <si>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</si>
  <si>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</si>
  <si>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</si>
  <si>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</si>
  <si>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</si>
  <si>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</si>
  <si>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</si>
  <si>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</si>
  <si>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</si>
  <si>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</si>
  <si>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</si>
  <si>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</si>
  <si>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</si>
  <si>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</si>
  <si>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</si>
  <si>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</si>
  <si>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</si>
  <si>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</si>
  <si>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</si>
  <si>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</si>
  <si>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</si>
  <si>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</si>
  <si>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</si>
  <si>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</si>
  <si>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</si>
  <si>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</si>
  <si>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</si>
  <si>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</si>
  <si>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</si>
  <si>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</si>
  <si>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</si>
  <si>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</si>
  <si>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</si>
  <si>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</si>
  <si>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</si>
  <si>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</si>
  <si>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</si>
  <si>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</si>
  <si>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</si>
  <si>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</si>
  <si>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</si>
  <si>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</si>
  <si>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</si>
  <si>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</si>
  <si>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</si>
  <si>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</si>
  <si>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</si>
  <si>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</si>
  <si>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</si>
  <si>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</si>
  <si>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</si>
  <si>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</si>
  <si>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</si>
  <si>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</si>
  <si>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</si>
  <si>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</si>
  <si>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</si>
  <si>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</si>
  <si>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</si>
  <si>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</si>
  <si>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</si>
  <si>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</si>
  <si>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</si>
  <si>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</si>
  <si>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</si>
  <si>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</si>
  <si>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</si>
  <si>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</si>
  <si>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</si>
  <si>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</si>
  <si>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</si>
  <si>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</si>
  <si>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</si>
  <si>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</si>
  <si>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</si>
  <si>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</si>
  <si>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</si>
  <si>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</si>
  <si>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</si>
  <si>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</si>
  <si>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</si>
  <si>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</si>
  <si>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</si>
  <si>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</si>
  <si>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</si>
  <si>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</si>
  <si>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</si>
  <si>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</si>
  <si>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</si>
  <si>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</si>
  <si>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</si>
  <si>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</si>
  <si>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</si>
  <si>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</si>
  <si>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</si>
  <si>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</si>
  <si>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</si>
  <si>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</si>
  <si>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</si>
  <si>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</si>
  <si>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</si>
  <si>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</si>
  <si>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</si>
  <si>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</si>
  <si>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</si>
  <si>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</si>
  <si>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</si>
  <si>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</si>
  <si>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</si>
  <si>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</si>
  <si>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</si>
  <si>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</si>
  <si>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</si>
  <si>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</si>
  <si>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</si>
  <si>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</si>
  <si>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</si>
  <si>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</si>
  <si>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</si>
  <si>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</si>
  <si>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</si>
  <si>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fasády kostela sv. Archanděla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</si>
</sst>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3" xfId="0" applyNumberFormat="1" applyFont="1" applyBorder="1" applyAlignment="1"/>
    <xf numFmtId="166" fontId="29" fillId="0" borderId="14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622311191" TargetMode="External"/><Relationship Id="rId13" Type="http://schemas.openxmlformats.org/officeDocument/2006/relationships/hyperlink" Target="https://podminky.urs.cz/item/CS_URS_2022_02/944511111" TargetMode="External"/><Relationship Id="rId18" Type="http://schemas.openxmlformats.org/officeDocument/2006/relationships/hyperlink" Target="https://podminky.urs.cz/item/CS_URS_2022_02/997013501" TargetMode="External"/><Relationship Id="rId26" Type="http://schemas.openxmlformats.org/officeDocument/2006/relationships/hyperlink" Target="https://podminky.urs.cz/item/CS_URS_2022_02/783823173" TargetMode="External"/><Relationship Id="rId3" Type="http://schemas.openxmlformats.org/officeDocument/2006/relationships/hyperlink" Target="https://podminky.urs.cz/item/CS_URS_2022_02/621131100" TargetMode="External"/><Relationship Id="rId21" Type="http://schemas.openxmlformats.org/officeDocument/2006/relationships/hyperlink" Target="https://podminky.urs.cz/item/CS_URS_2022_02/764004803" TargetMode="External"/><Relationship Id="rId7" Type="http://schemas.openxmlformats.org/officeDocument/2006/relationships/hyperlink" Target="https://podminky.urs.cz/item/CS_URS_2022_02/622311141" TargetMode="External"/><Relationship Id="rId12" Type="http://schemas.openxmlformats.org/officeDocument/2006/relationships/hyperlink" Target="https://podminky.urs.cz/item/CS_URS_2022_02/941111831" TargetMode="External"/><Relationship Id="rId17" Type="http://schemas.openxmlformats.org/officeDocument/2006/relationships/hyperlink" Target="https://podminky.urs.cz/item/CS_URS_2022_02/997013212" TargetMode="External"/><Relationship Id="rId25" Type="http://schemas.openxmlformats.org/officeDocument/2006/relationships/hyperlink" Target="https://podminky.urs.cz/item/CS_URS_2022_02/998764202" TargetMode="External"/><Relationship Id="rId2" Type="http://schemas.openxmlformats.org/officeDocument/2006/relationships/hyperlink" Target="https://podminky.urs.cz/item/CS_URS_2022_02/317235511" TargetMode="External"/><Relationship Id="rId16" Type="http://schemas.openxmlformats.org/officeDocument/2006/relationships/hyperlink" Target="https://podminky.urs.cz/item/CS_URS_2022_02/978036161" TargetMode="External"/><Relationship Id="rId20" Type="http://schemas.openxmlformats.org/officeDocument/2006/relationships/hyperlink" Target="https://podminky.urs.cz/item/CS_URS_2022_02/997013841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s://podminky.urs.cz/item/CS_URS_2022_02/122111101" TargetMode="External"/><Relationship Id="rId6" Type="http://schemas.openxmlformats.org/officeDocument/2006/relationships/hyperlink" Target="https://podminky.urs.cz/item/CS_URS_2022_02/622131100" TargetMode="External"/><Relationship Id="rId11" Type="http://schemas.openxmlformats.org/officeDocument/2006/relationships/hyperlink" Target="https://podminky.urs.cz/item/CS_URS_2022_02/941111231" TargetMode="External"/><Relationship Id="rId24" Type="http://schemas.openxmlformats.org/officeDocument/2006/relationships/hyperlink" Target="https://podminky.urs.cz/item/CS_URS_2022_02/764508131" TargetMode="External"/><Relationship Id="rId5" Type="http://schemas.openxmlformats.org/officeDocument/2006/relationships/hyperlink" Target="https://podminky.urs.cz/item/CS_URS_2022_02/621311191" TargetMode="External"/><Relationship Id="rId15" Type="http://schemas.openxmlformats.org/officeDocument/2006/relationships/hyperlink" Target="https://podminky.urs.cz/item/CS_URS_2022_02/944511811" TargetMode="External"/><Relationship Id="rId23" Type="http://schemas.openxmlformats.org/officeDocument/2006/relationships/hyperlink" Target="https://podminky.urs.cz/item/CS_URS_2022_02/764501103" TargetMode="External"/><Relationship Id="rId28" Type="http://schemas.openxmlformats.org/officeDocument/2006/relationships/hyperlink" Target="https://podminky.urs.cz/item/CS_URS_2022_02/783827489" TargetMode="External"/><Relationship Id="rId10" Type="http://schemas.openxmlformats.org/officeDocument/2006/relationships/hyperlink" Target="https://podminky.urs.cz/item/CS_URS_2022_02/941111131" TargetMode="External"/><Relationship Id="rId19" Type="http://schemas.openxmlformats.org/officeDocument/2006/relationships/hyperlink" Target="https://podminky.urs.cz/item/CS_URS_2022_02/997013509" TargetMode="External"/><Relationship Id="rId4" Type="http://schemas.openxmlformats.org/officeDocument/2006/relationships/hyperlink" Target="https://podminky.urs.cz/item/CS_URS_2022_02/621311141" TargetMode="External"/><Relationship Id="rId9" Type="http://schemas.openxmlformats.org/officeDocument/2006/relationships/hyperlink" Target="https://podminky.urs.cz/item/CS_URS_2022_02/629995101" TargetMode="External"/><Relationship Id="rId14" Type="http://schemas.openxmlformats.org/officeDocument/2006/relationships/hyperlink" Target="https://podminky.urs.cz/item/CS_URS_2022_02/944511211" TargetMode="External"/><Relationship Id="rId22" Type="http://schemas.openxmlformats.org/officeDocument/2006/relationships/hyperlink" Target="https://podminky.urs.cz/item/CS_URS_2022_02/764004861" TargetMode="External"/><Relationship Id="rId27" Type="http://schemas.openxmlformats.org/officeDocument/2006/relationships/hyperlink" Target="https://podminky.urs.cz/item/CS_URS_2022_02/78382748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622311191" TargetMode="External"/><Relationship Id="rId13" Type="http://schemas.openxmlformats.org/officeDocument/2006/relationships/hyperlink" Target="https://podminky.urs.cz/item/CS_URS_2022_02/944511111" TargetMode="External"/><Relationship Id="rId18" Type="http://schemas.openxmlformats.org/officeDocument/2006/relationships/hyperlink" Target="https://podminky.urs.cz/item/CS_URS_2022_02/997013501" TargetMode="External"/><Relationship Id="rId26" Type="http://schemas.openxmlformats.org/officeDocument/2006/relationships/hyperlink" Target="https://podminky.urs.cz/item/CS_URS_2022_02/783823173" TargetMode="External"/><Relationship Id="rId3" Type="http://schemas.openxmlformats.org/officeDocument/2006/relationships/hyperlink" Target="https://podminky.urs.cz/item/CS_URS_2022_02/621131100" TargetMode="External"/><Relationship Id="rId21" Type="http://schemas.openxmlformats.org/officeDocument/2006/relationships/hyperlink" Target="https://podminky.urs.cz/item/CS_URS_2022_02/764004803" TargetMode="External"/><Relationship Id="rId7" Type="http://schemas.openxmlformats.org/officeDocument/2006/relationships/hyperlink" Target="https://podminky.urs.cz/item/CS_URS_2022_02/622311141" TargetMode="External"/><Relationship Id="rId12" Type="http://schemas.openxmlformats.org/officeDocument/2006/relationships/hyperlink" Target="https://podminky.urs.cz/item/CS_URS_2022_02/941111831" TargetMode="External"/><Relationship Id="rId17" Type="http://schemas.openxmlformats.org/officeDocument/2006/relationships/hyperlink" Target="https://podminky.urs.cz/item/CS_URS_2022_02/997013212" TargetMode="External"/><Relationship Id="rId25" Type="http://schemas.openxmlformats.org/officeDocument/2006/relationships/hyperlink" Target="https://podminky.urs.cz/item/CS_URS_2022_02/998764202" TargetMode="External"/><Relationship Id="rId2" Type="http://schemas.openxmlformats.org/officeDocument/2006/relationships/hyperlink" Target="https://podminky.urs.cz/item/CS_URS_2022_02/317235511" TargetMode="External"/><Relationship Id="rId16" Type="http://schemas.openxmlformats.org/officeDocument/2006/relationships/hyperlink" Target="https://podminky.urs.cz/item/CS_URS_2022_02/978036161" TargetMode="External"/><Relationship Id="rId20" Type="http://schemas.openxmlformats.org/officeDocument/2006/relationships/hyperlink" Target="https://podminky.urs.cz/item/CS_URS_2022_02/997013841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s://podminky.urs.cz/item/CS_URS_2022_02/122111101" TargetMode="External"/><Relationship Id="rId6" Type="http://schemas.openxmlformats.org/officeDocument/2006/relationships/hyperlink" Target="https://podminky.urs.cz/item/CS_URS_2022_02/622131100" TargetMode="External"/><Relationship Id="rId11" Type="http://schemas.openxmlformats.org/officeDocument/2006/relationships/hyperlink" Target="https://podminky.urs.cz/item/CS_URS_2022_02/941111231" TargetMode="External"/><Relationship Id="rId24" Type="http://schemas.openxmlformats.org/officeDocument/2006/relationships/hyperlink" Target="https://podminky.urs.cz/item/CS_URS_2022_02/764508131" TargetMode="External"/><Relationship Id="rId5" Type="http://schemas.openxmlformats.org/officeDocument/2006/relationships/hyperlink" Target="https://podminky.urs.cz/item/CS_URS_2022_02/621311191" TargetMode="External"/><Relationship Id="rId15" Type="http://schemas.openxmlformats.org/officeDocument/2006/relationships/hyperlink" Target="https://podminky.urs.cz/item/CS_URS_2022_02/944511811" TargetMode="External"/><Relationship Id="rId23" Type="http://schemas.openxmlformats.org/officeDocument/2006/relationships/hyperlink" Target="https://podminky.urs.cz/item/CS_URS_2022_02/764501103" TargetMode="External"/><Relationship Id="rId28" Type="http://schemas.openxmlformats.org/officeDocument/2006/relationships/hyperlink" Target="https://podminky.urs.cz/item/CS_URS_2022_02/783827489" TargetMode="External"/><Relationship Id="rId10" Type="http://schemas.openxmlformats.org/officeDocument/2006/relationships/hyperlink" Target="https://podminky.urs.cz/item/CS_URS_2022_02/941111131" TargetMode="External"/><Relationship Id="rId19" Type="http://schemas.openxmlformats.org/officeDocument/2006/relationships/hyperlink" Target="https://podminky.urs.cz/item/CS_URS_2022_02/997013509" TargetMode="External"/><Relationship Id="rId4" Type="http://schemas.openxmlformats.org/officeDocument/2006/relationships/hyperlink" Target="https://podminky.urs.cz/item/CS_URS_2022_02/621311141" TargetMode="External"/><Relationship Id="rId9" Type="http://schemas.openxmlformats.org/officeDocument/2006/relationships/hyperlink" Target="https://podminky.urs.cz/item/CS_URS_2022_02/629995101" TargetMode="External"/><Relationship Id="rId14" Type="http://schemas.openxmlformats.org/officeDocument/2006/relationships/hyperlink" Target="https://podminky.urs.cz/item/CS_URS_2022_02/944511211" TargetMode="External"/><Relationship Id="rId22" Type="http://schemas.openxmlformats.org/officeDocument/2006/relationships/hyperlink" Target="https://podminky.urs.cz/item/CS_URS_2022_02/764004861" TargetMode="External"/><Relationship Id="rId27" Type="http://schemas.openxmlformats.org/officeDocument/2006/relationships/hyperlink" Target="https://podminky.urs.cz/item/CS_URS_2022_02/78382748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622311191" TargetMode="External"/><Relationship Id="rId13" Type="http://schemas.openxmlformats.org/officeDocument/2006/relationships/hyperlink" Target="https://podminky.urs.cz/item/CS_URS_2022_02/944511111" TargetMode="External"/><Relationship Id="rId18" Type="http://schemas.openxmlformats.org/officeDocument/2006/relationships/hyperlink" Target="https://podminky.urs.cz/item/CS_URS_2022_02/997013501" TargetMode="External"/><Relationship Id="rId26" Type="http://schemas.openxmlformats.org/officeDocument/2006/relationships/hyperlink" Target="https://podminky.urs.cz/item/CS_URS_2022_02/783823173" TargetMode="External"/><Relationship Id="rId3" Type="http://schemas.openxmlformats.org/officeDocument/2006/relationships/hyperlink" Target="https://podminky.urs.cz/item/CS_URS_2022_02/621131100" TargetMode="External"/><Relationship Id="rId21" Type="http://schemas.openxmlformats.org/officeDocument/2006/relationships/hyperlink" Target="https://podminky.urs.cz/item/CS_URS_2022_02/764004803" TargetMode="External"/><Relationship Id="rId7" Type="http://schemas.openxmlformats.org/officeDocument/2006/relationships/hyperlink" Target="https://podminky.urs.cz/item/CS_URS_2022_02/622311141" TargetMode="External"/><Relationship Id="rId12" Type="http://schemas.openxmlformats.org/officeDocument/2006/relationships/hyperlink" Target="https://podminky.urs.cz/item/CS_URS_2022_02/941111831" TargetMode="External"/><Relationship Id="rId17" Type="http://schemas.openxmlformats.org/officeDocument/2006/relationships/hyperlink" Target="https://podminky.urs.cz/item/CS_URS_2022_02/997013212" TargetMode="External"/><Relationship Id="rId25" Type="http://schemas.openxmlformats.org/officeDocument/2006/relationships/hyperlink" Target="https://podminky.urs.cz/item/CS_URS_2022_02/998764202" TargetMode="External"/><Relationship Id="rId2" Type="http://schemas.openxmlformats.org/officeDocument/2006/relationships/hyperlink" Target="https://podminky.urs.cz/item/CS_URS_2022_02/317235511" TargetMode="External"/><Relationship Id="rId16" Type="http://schemas.openxmlformats.org/officeDocument/2006/relationships/hyperlink" Target="https://podminky.urs.cz/item/CS_URS_2022_02/978036161" TargetMode="External"/><Relationship Id="rId20" Type="http://schemas.openxmlformats.org/officeDocument/2006/relationships/hyperlink" Target="https://podminky.urs.cz/item/CS_URS_2022_02/997013841" TargetMode="External"/><Relationship Id="rId29" Type="http://schemas.openxmlformats.org/officeDocument/2006/relationships/drawing" Target="../drawings/drawing4.xml"/><Relationship Id="rId1" Type="http://schemas.openxmlformats.org/officeDocument/2006/relationships/hyperlink" Target="https://podminky.urs.cz/item/CS_URS_2022_02/122111101" TargetMode="External"/><Relationship Id="rId6" Type="http://schemas.openxmlformats.org/officeDocument/2006/relationships/hyperlink" Target="https://podminky.urs.cz/item/CS_URS_2022_02/622131100" TargetMode="External"/><Relationship Id="rId11" Type="http://schemas.openxmlformats.org/officeDocument/2006/relationships/hyperlink" Target="https://podminky.urs.cz/item/CS_URS_2022_02/941111231" TargetMode="External"/><Relationship Id="rId24" Type="http://schemas.openxmlformats.org/officeDocument/2006/relationships/hyperlink" Target="https://podminky.urs.cz/item/CS_URS_2022_02/764508131" TargetMode="External"/><Relationship Id="rId5" Type="http://schemas.openxmlformats.org/officeDocument/2006/relationships/hyperlink" Target="https://podminky.urs.cz/item/CS_URS_2022_02/621311191" TargetMode="External"/><Relationship Id="rId15" Type="http://schemas.openxmlformats.org/officeDocument/2006/relationships/hyperlink" Target="https://podminky.urs.cz/item/CS_URS_2022_02/944511811" TargetMode="External"/><Relationship Id="rId23" Type="http://schemas.openxmlformats.org/officeDocument/2006/relationships/hyperlink" Target="https://podminky.urs.cz/item/CS_URS_2022_02/764501103" TargetMode="External"/><Relationship Id="rId28" Type="http://schemas.openxmlformats.org/officeDocument/2006/relationships/hyperlink" Target="https://podminky.urs.cz/item/CS_URS_2022_02/783827489" TargetMode="External"/><Relationship Id="rId10" Type="http://schemas.openxmlformats.org/officeDocument/2006/relationships/hyperlink" Target="https://podminky.urs.cz/item/CS_URS_2022_02/941111131" TargetMode="External"/><Relationship Id="rId19" Type="http://schemas.openxmlformats.org/officeDocument/2006/relationships/hyperlink" Target="https://podminky.urs.cz/item/CS_URS_2022_02/997013509" TargetMode="External"/><Relationship Id="rId4" Type="http://schemas.openxmlformats.org/officeDocument/2006/relationships/hyperlink" Target="https://podminky.urs.cz/item/CS_URS_2022_02/621311141" TargetMode="External"/><Relationship Id="rId9" Type="http://schemas.openxmlformats.org/officeDocument/2006/relationships/hyperlink" Target="https://podminky.urs.cz/item/CS_URS_2022_02/629995101" TargetMode="External"/><Relationship Id="rId14" Type="http://schemas.openxmlformats.org/officeDocument/2006/relationships/hyperlink" Target="https://podminky.urs.cz/item/CS_URS_2022_02/944511211" TargetMode="External"/><Relationship Id="rId22" Type="http://schemas.openxmlformats.org/officeDocument/2006/relationships/hyperlink" Target="https://podminky.urs.cz/item/CS_URS_2022_02/764004861" TargetMode="External"/><Relationship Id="rId27" Type="http://schemas.openxmlformats.org/officeDocument/2006/relationships/hyperlink" Target="https://podminky.urs.cz/item/CS_URS_2022_02/783827485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941111832" TargetMode="External"/><Relationship Id="rId18" Type="http://schemas.openxmlformats.org/officeDocument/2006/relationships/hyperlink" Target="https://podminky.urs.cz/item/CS_URS_2022_02/997013212" TargetMode="External"/><Relationship Id="rId26" Type="http://schemas.openxmlformats.org/officeDocument/2006/relationships/hyperlink" Target="https://podminky.urs.cz/item/CS_URS_2022_02/765133021" TargetMode="External"/><Relationship Id="rId3" Type="http://schemas.openxmlformats.org/officeDocument/2006/relationships/hyperlink" Target="https://podminky.urs.cz/item/CS_URS_2022_02/621311141" TargetMode="External"/><Relationship Id="rId21" Type="http://schemas.openxmlformats.org/officeDocument/2006/relationships/hyperlink" Target="https://podminky.urs.cz/item/CS_URS_2022_02/997013841" TargetMode="External"/><Relationship Id="rId7" Type="http://schemas.openxmlformats.org/officeDocument/2006/relationships/hyperlink" Target="https://podminky.urs.cz/item/CS_URS_2022_02/622311191" TargetMode="External"/><Relationship Id="rId12" Type="http://schemas.openxmlformats.org/officeDocument/2006/relationships/hyperlink" Target="https://podminky.urs.cz/item/CS_URS_2022_02/941111232" TargetMode="External"/><Relationship Id="rId17" Type="http://schemas.openxmlformats.org/officeDocument/2006/relationships/hyperlink" Target="https://podminky.urs.cz/item/CS_URS_2022_02/978036161" TargetMode="External"/><Relationship Id="rId25" Type="http://schemas.openxmlformats.org/officeDocument/2006/relationships/hyperlink" Target="https://podminky.urs.cz/item/CS_URS_2022_02/765133001" TargetMode="External"/><Relationship Id="rId33" Type="http://schemas.openxmlformats.org/officeDocument/2006/relationships/drawing" Target="../drawings/drawing5.xml"/><Relationship Id="rId2" Type="http://schemas.openxmlformats.org/officeDocument/2006/relationships/hyperlink" Target="https://podminky.urs.cz/item/CS_URS_2022_02/621131100" TargetMode="External"/><Relationship Id="rId16" Type="http://schemas.openxmlformats.org/officeDocument/2006/relationships/hyperlink" Target="https://podminky.urs.cz/item/CS_URS_2022_02/944511811" TargetMode="External"/><Relationship Id="rId20" Type="http://schemas.openxmlformats.org/officeDocument/2006/relationships/hyperlink" Target="https://podminky.urs.cz/item/CS_URS_2022_02/997013509" TargetMode="External"/><Relationship Id="rId29" Type="http://schemas.openxmlformats.org/officeDocument/2006/relationships/hyperlink" Target="https://podminky.urs.cz/item/CS_URS_2022_02/998765181" TargetMode="External"/><Relationship Id="rId1" Type="http://schemas.openxmlformats.org/officeDocument/2006/relationships/hyperlink" Target="https://podminky.urs.cz/item/CS_URS_2022_02/317235511" TargetMode="External"/><Relationship Id="rId6" Type="http://schemas.openxmlformats.org/officeDocument/2006/relationships/hyperlink" Target="https://podminky.urs.cz/item/CS_URS_2022_02/622311141" TargetMode="External"/><Relationship Id="rId11" Type="http://schemas.openxmlformats.org/officeDocument/2006/relationships/hyperlink" Target="https://podminky.urs.cz/item/CS_URS_2022_02/941111132" TargetMode="External"/><Relationship Id="rId24" Type="http://schemas.openxmlformats.org/officeDocument/2006/relationships/hyperlink" Target="https://podminky.urs.cz/item/CS_URS_2022_02/998764202" TargetMode="External"/><Relationship Id="rId32" Type="http://schemas.openxmlformats.org/officeDocument/2006/relationships/hyperlink" Target="https://podminky.urs.cz/item/CS_URS_2022_02/783827489" TargetMode="External"/><Relationship Id="rId5" Type="http://schemas.openxmlformats.org/officeDocument/2006/relationships/hyperlink" Target="https://podminky.urs.cz/item/CS_URS_2022_02/622131100" TargetMode="External"/><Relationship Id="rId15" Type="http://schemas.openxmlformats.org/officeDocument/2006/relationships/hyperlink" Target="https://podminky.urs.cz/item/CS_URS_2022_02/944511211" TargetMode="External"/><Relationship Id="rId23" Type="http://schemas.openxmlformats.org/officeDocument/2006/relationships/hyperlink" Target="https://podminky.urs.cz/item/CS_URS_2022_02/764501103" TargetMode="External"/><Relationship Id="rId28" Type="http://schemas.openxmlformats.org/officeDocument/2006/relationships/hyperlink" Target="https://podminky.urs.cz/item/CS_URS_2022_02/998765103" TargetMode="External"/><Relationship Id="rId10" Type="http://schemas.openxmlformats.org/officeDocument/2006/relationships/hyperlink" Target="https://podminky.urs.cz/item/CS_URS_2022_02/632450124" TargetMode="External"/><Relationship Id="rId19" Type="http://schemas.openxmlformats.org/officeDocument/2006/relationships/hyperlink" Target="https://podminky.urs.cz/item/CS_URS_2022_02/997013501" TargetMode="External"/><Relationship Id="rId31" Type="http://schemas.openxmlformats.org/officeDocument/2006/relationships/hyperlink" Target="https://podminky.urs.cz/item/CS_URS_2022_02/783827485" TargetMode="External"/><Relationship Id="rId4" Type="http://schemas.openxmlformats.org/officeDocument/2006/relationships/hyperlink" Target="https://podminky.urs.cz/item/CS_URS_2022_02/621311191" TargetMode="External"/><Relationship Id="rId9" Type="http://schemas.openxmlformats.org/officeDocument/2006/relationships/hyperlink" Target="https://podminky.urs.cz/item/CS_URS_2022_02/629999042" TargetMode="External"/><Relationship Id="rId14" Type="http://schemas.openxmlformats.org/officeDocument/2006/relationships/hyperlink" Target="https://podminky.urs.cz/item/CS_URS_2022_02/944511111" TargetMode="External"/><Relationship Id="rId22" Type="http://schemas.openxmlformats.org/officeDocument/2006/relationships/hyperlink" Target="https://podminky.urs.cz/item/CS_URS_2022_02/764004803" TargetMode="External"/><Relationship Id="rId27" Type="http://schemas.openxmlformats.org/officeDocument/2006/relationships/hyperlink" Target="https://podminky.urs.cz/item/CS_URS_2022_02/765161801" TargetMode="External"/><Relationship Id="rId30" Type="http://schemas.openxmlformats.org/officeDocument/2006/relationships/hyperlink" Target="https://podminky.urs.cz/item/CS_URS_2022_02/783823173" TargetMode="External"/><Relationship Id="rId8" Type="http://schemas.openxmlformats.org/officeDocument/2006/relationships/hyperlink" Target="https://podminky.urs.cz/item/CS_URS_2022_02/62999510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2/060001000" TargetMode="External"/><Relationship Id="rId2" Type="http://schemas.openxmlformats.org/officeDocument/2006/relationships/hyperlink" Target="https://podminky.urs.cz/item/CS_URS_2022_02/044002000" TargetMode="External"/><Relationship Id="rId1" Type="http://schemas.openxmlformats.org/officeDocument/2006/relationships/hyperlink" Target="https://podminky.urs.cz/item/CS_URS_2022_02/030001000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topLeftCell="A46" workbookViewId="0">
      <selection activeCell="AO11" sqref="AO1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72" t="s">
        <v>6</v>
      </c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8" t="s">
        <v>7</v>
      </c>
      <c r="BT2" s="18" t="s">
        <v>8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4.95" customHeight="1">
      <c r="B4" s="21"/>
      <c r="D4" s="22" t="s">
        <v>10</v>
      </c>
      <c r="AR4" s="21"/>
      <c r="AS4" s="23" t="s">
        <v>11</v>
      </c>
      <c r="BS4" s="18" t="s">
        <v>12</v>
      </c>
    </row>
    <row r="5" spans="1:74" s="1" customFormat="1" ht="12" customHeight="1">
      <c r="B5" s="21"/>
      <c r="D5" s="24" t="s">
        <v>13</v>
      </c>
      <c r="K5" s="281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R5" s="21"/>
      <c r="BS5" s="18" t="s">
        <v>7</v>
      </c>
    </row>
    <row r="6" spans="1:74" s="1" customFormat="1" ht="36.950000000000003" customHeight="1">
      <c r="B6" s="21"/>
      <c r="D6" s="26" t="s">
        <v>15</v>
      </c>
      <c r="K6" s="282" t="s">
        <v>756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R6" s="21"/>
      <c r="BS6" s="18" t="s">
        <v>7</v>
      </c>
    </row>
    <row r="7" spans="1:74" s="1" customFormat="1" ht="12" customHeight="1">
      <c r="B7" s="21"/>
      <c r="D7" s="27" t="s">
        <v>16</v>
      </c>
      <c r="K7" s="25" t="s">
        <v>3</v>
      </c>
      <c r="AK7" s="27" t="s">
        <v>17</v>
      </c>
      <c r="AN7" s="25" t="s">
        <v>3</v>
      </c>
      <c r="AR7" s="21"/>
      <c r="BS7" s="18" t="s">
        <v>7</v>
      </c>
    </row>
    <row r="8" spans="1:74" s="1" customFormat="1" ht="12" customHeight="1">
      <c r="B8" s="21"/>
      <c r="D8" s="27" t="s">
        <v>18</v>
      </c>
      <c r="K8" s="25" t="s">
        <v>19</v>
      </c>
      <c r="AK8" s="27" t="s">
        <v>20</v>
      </c>
      <c r="AN8" s="25"/>
      <c r="AR8" s="21"/>
      <c r="BS8" s="18" t="s">
        <v>7</v>
      </c>
    </row>
    <row r="9" spans="1:74" s="1" customFormat="1" ht="14.45" customHeight="1">
      <c r="B9" s="21"/>
      <c r="AR9" s="21"/>
      <c r="BS9" s="18" t="s">
        <v>7</v>
      </c>
    </row>
    <row r="10" spans="1:74" s="1" customFormat="1" ht="12" customHeight="1">
      <c r="B10" s="21"/>
      <c r="D10" s="27" t="s">
        <v>21</v>
      </c>
      <c r="AK10" s="27" t="s">
        <v>22</v>
      </c>
      <c r="AN10" s="25" t="s">
        <v>3</v>
      </c>
      <c r="AR10" s="21"/>
      <c r="BS10" s="18" t="s">
        <v>7</v>
      </c>
    </row>
    <row r="11" spans="1:74" s="1" customFormat="1" ht="18.399999999999999" customHeight="1">
      <c r="B11" s="21"/>
      <c r="E11" s="25" t="s">
        <v>23</v>
      </c>
      <c r="AK11" s="27" t="s">
        <v>24</v>
      </c>
      <c r="AN11" s="25" t="s">
        <v>3</v>
      </c>
      <c r="AR11" s="21"/>
      <c r="BS11" s="18" t="s">
        <v>7</v>
      </c>
    </row>
    <row r="12" spans="1:74" s="1" customFormat="1" ht="6.95" customHeight="1">
      <c r="B12" s="21"/>
      <c r="AR12" s="21"/>
      <c r="BS12" s="18" t="s">
        <v>7</v>
      </c>
    </row>
    <row r="13" spans="1:74" s="1" customFormat="1" ht="12" customHeight="1">
      <c r="B13" s="21"/>
      <c r="D13" s="27" t="s">
        <v>25</v>
      </c>
      <c r="AK13" s="27" t="s">
        <v>22</v>
      </c>
      <c r="AN13" s="25" t="s">
        <v>3</v>
      </c>
      <c r="AR13" s="21"/>
      <c r="BS13" s="18" t="s">
        <v>7</v>
      </c>
    </row>
    <row r="14" spans="1:74" ht="12.75">
      <c r="B14" s="21"/>
      <c r="E14" s="25" t="s">
        <v>26</v>
      </c>
      <c r="AK14" s="27" t="s">
        <v>24</v>
      </c>
      <c r="AN14" s="25" t="s">
        <v>3</v>
      </c>
      <c r="AR14" s="21"/>
      <c r="BS14" s="18" t="s">
        <v>7</v>
      </c>
    </row>
    <row r="15" spans="1:74" s="1" customFormat="1" ht="6.95" customHeight="1">
      <c r="B15" s="21"/>
      <c r="AR15" s="21"/>
      <c r="BS15" s="18" t="s">
        <v>4</v>
      </c>
    </row>
    <row r="16" spans="1:74" s="1" customFormat="1" ht="12" customHeight="1">
      <c r="B16" s="21"/>
      <c r="D16" s="27" t="s">
        <v>27</v>
      </c>
      <c r="AK16" s="27" t="s">
        <v>22</v>
      </c>
      <c r="AN16" s="25" t="s">
        <v>3</v>
      </c>
      <c r="AR16" s="21"/>
      <c r="BS16" s="18" t="s">
        <v>4</v>
      </c>
    </row>
    <row r="17" spans="1:71" s="1" customFormat="1" ht="18.399999999999999" customHeight="1">
      <c r="B17" s="21"/>
      <c r="E17" s="25" t="s">
        <v>28</v>
      </c>
      <c r="AK17" s="27" t="s">
        <v>24</v>
      </c>
      <c r="AN17" s="25" t="s">
        <v>3</v>
      </c>
      <c r="AR17" s="21"/>
      <c r="BS17" s="18" t="s">
        <v>29</v>
      </c>
    </row>
    <row r="18" spans="1:71" s="1" customFormat="1" ht="6.95" customHeight="1">
      <c r="B18" s="21"/>
      <c r="AR18" s="21"/>
      <c r="BS18" s="18" t="s">
        <v>7</v>
      </c>
    </row>
    <row r="19" spans="1:71" s="1" customFormat="1" ht="12" customHeight="1">
      <c r="B19" s="21"/>
      <c r="D19" s="27" t="s">
        <v>30</v>
      </c>
      <c r="AK19" s="27" t="s">
        <v>22</v>
      </c>
      <c r="AN19" s="25" t="s">
        <v>3</v>
      </c>
      <c r="AR19" s="21"/>
      <c r="BS19" s="18" t="s">
        <v>7</v>
      </c>
    </row>
    <row r="20" spans="1:71" s="1" customFormat="1" ht="18.399999999999999" customHeight="1">
      <c r="B20" s="21"/>
      <c r="E20" s="25" t="s">
        <v>31</v>
      </c>
      <c r="AK20" s="27" t="s">
        <v>24</v>
      </c>
      <c r="AN20" s="25" t="s">
        <v>3</v>
      </c>
      <c r="AR20" s="21"/>
      <c r="BS20" s="18" t="s">
        <v>29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32</v>
      </c>
      <c r="AR22" s="21"/>
    </row>
    <row r="23" spans="1:71" s="1" customFormat="1" ht="47.25" customHeight="1">
      <c r="B23" s="21"/>
      <c r="E23" s="283" t="s">
        <v>33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84">
        <f>ROUND(AG54,2)</f>
        <v>0</v>
      </c>
      <c r="AL26" s="285"/>
      <c r="AM26" s="285"/>
      <c r="AN26" s="285"/>
      <c r="AO26" s="285"/>
      <c r="AP26" s="30"/>
      <c r="AQ26" s="30"/>
      <c r="AR26" s="31"/>
      <c r="BE26" s="3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86" t="s">
        <v>35</v>
      </c>
      <c r="M28" s="286"/>
      <c r="N28" s="286"/>
      <c r="O28" s="286"/>
      <c r="P28" s="286"/>
      <c r="Q28" s="30"/>
      <c r="R28" s="30"/>
      <c r="S28" s="30"/>
      <c r="T28" s="30"/>
      <c r="U28" s="30"/>
      <c r="V28" s="30"/>
      <c r="W28" s="286" t="s">
        <v>36</v>
      </c>
      <c r="X28" s="286"/>
      <c r="Y28" s="286"/>
      <c r="Z28" s="286"/>
      <c r="AA28" s="286"/>
      <c r="AB28" s="286"/>
      <c r="AC28" s="286"/>
      <c r="AD28" s="286"/>
      <c r="AE28" s="286"/>
      <c r="AF28" s="30"/>
      <c r="AG28" s="30"/>
      <c r="AH28" s="30"/>
      <c r="AI28" s="30"/>
      <c r="AJ28" s="30"/>
      <c r="AK28" s="286" t="s">
        <v>37</v>
      </c>
      <c r="AL28" s="286"/>
      <c r="AM28" s="286"/>
      <c r="AN28" s="286"/>
      <c r="AO28" s="286"/>
      <c r="AP28" s="30"/>
      <c r="AQ28" s="30"/>
      <c r="AR28" s="31"/>
      <c r="BE28" s="30"/>
    </row>
    <row r="29" spans="1:71" s="3" customFormat="1" ht="14.45" customHeight="1">
      <c r="B29" s="35"/>
      <c r="D29" s="27" t="s">
        <v>38</v>
      </c>
      <c r="F29" s="27" t="s">
        <v>39</v>
      </c>
      <c r="L29" s="274">
        <v>0.21</v>
      </c>
      <c r="M29" s="275"/>
      <c r="N29" s="275"/>
      <c r="O29" s="275"/>
      <c r="P29" s="275"/>
      <c r="W29" s="276">
        <f>ROUND(AZ54, 2)</f>
        <v>0</v>
      </c>
      <c r="X29" s="275"/>
      <c r="Y29" s="275"/>
      <c r="Z29" s="275"/>
      <c r="AA29" s="275"/>
      <c r="AB29" s="275"/>
      <c r="AC29" s="275"/>
      <c r="AD29" s="275"/>
      <c r="AE29" s="275"/>
      <c r="AK29" s="276">
        <f>ROUND(AV54, 2)</f>
        <v>0</v>
      </c>
      <c r="AL29" s="275"/>
      <c r="AM29" s="275"/>
      <c r="AN29" s="275"/>
      <c r="AO29" s="275"/>
      <c r="AR29" s="35"/>
    </row>
    <row r="30" spans="1:71" s="3" customFormat="1" ht="14.45" customHeight="1">
      <c r="B30" s="35"/>
      <c r="F30" s="27" t="s">
        <v>40</v>
      </c>
      <c r="L30" s="274">
        <v>0.15</v>
      </c>
      <c r="M30" s="275"/>
      <c r="N30" s="275"/>
      <c r="O30" s="275"/>
      <c r="P30" s="275"/>
      <c r="W30" s="276">
        <f>ROUND(BA54, 2)</f>
        <v>0</v>
      </c>
      <c r="X30" s="275"/>
      <c r="Y30" s="275"/>
      <c r="Z30" s="275"/>
      <c r="AA30" s="275"/>
      <c r="AB30" s="275"/>
      <c r="AC30" s="275"/>
      <c r="AD30" s="275"/>
      <c r="AE30" s="275"/>
      <c r="AK30" s="276">
        <f>ROUND(AW54, 2)</f>
        <v>0</v>
      </c>
      <c r="AL30" s="275"/>
      <c r="AM30" s="275"/>
      <c r="AN30" s="275"/>
      <c r="AO30" s="275"/>
      <c r="AR30" s="35"/>
    </row>
    <row r="31" spans="1:71" s="3" customFormat="1" ht="14.45" hidden="1" customHeight="1">
      <c r="B31" s="35"/>
      <c r="F31" s="27" t="s">
        <v>41</v>
      </c>
      <c r="L31" s="274">
        <v>0.21</v>
      </c>
      <c r="M31" s="275"/>
      <c r="N31" s="275"/>
      <c r="O31" s="275"/>
      <c r="P31" s="275"/>
      <c r="W31" s="276">
        <f>ROUND(BB54, 2)</f>
        <v>0</v>
      </c>
      <c r="X31" s="275"/>
      <c r="Y31" s="275"/>
      <c r="Z31" s="275"/>
      <c r="AA31" s="275"/>
      <c r="AB31" s="275"/>
      <c r="AC31" s="275"/>
      <c r="AD31" s="275"/>
      <c r="AE31" s="275"/>
      <c r="AK31" s="276">
        <v>0</v>
      </c>
      <c r="AL31" s="275"/>
      <c r="AM31" s="275"/>
      <c r="AN31" s="275"/>
      <c r="AO31" s="275"/>
      <c r="AR31" s="35"/>
    </row>
    <row r="32" spans="1:71" s="3" customFormat="1" ht="14.45" hidden="1" customHeight="1">
      <c r="B32" s="35"/>
      <c r="F32" s="27" t="s">
        <v>42</v>
      </c>
      <c r="L32" s="274">
        <v>0.15</v>
      </c>
      <c r="M32" s="275"/>
      <c r="N32" s="275"/>
      <c r="O32" s="275"/>
      <c r="P32" s="275"/>
      <c r="W32" s="276">
        <f>ROUND(BC54, 2)</f>
        <v>0</v>
      </c>
      <c r="X32" s="275"/>
      <c r="Y32" s="275"/>
      <c r="Z32" s="275"/>
      <c r="AA32" s="275"/>
      <c r="AB32" s="275"/>
      <c r="AC32" s="275"/>
      <c r="AD32" s="275"/>
      <c r="AE32" s="275"/>
      <c r="AK32" s="276">
        <v>0</v>
      </c>
      <c r="AL32" s="275"/>
      <c r="AM32" s="275"/>
      <c r="AN32" s="275"/>
      <c r="AO32" s="275"/>
      <c r="AR32" s="35"/>
    </row>
    <row r="33" spans="1:57" s="3" customFormat="1" ht="14.45" hidden="1" customHeight="1">
      <c r="B33" s="35"/>
      <c r="F33" s="27" t="s">
        <v>43</v>
      </c>
      <c r="L33" s="274">
        <v>0</v>
      </c>
      <c r="M33" s="275"/>
      <c r="N33" s="275"/>
      <c r="O33" s="275"/>
      <c r="P33" s="275"/>
      <c r="W33" s="276">
        <f>ROUND(BD54, 2)</f>
        <v>0</v>
      </c>
      <c r="X33" s="275"/>
      <c r="Y33" s="275"/>
      <c r="Z33" s="275"/>
      <c r="AA33" s="275"/>
      <c r="AB33" s="275"/>
      <c r="AC33" s="275"/>
      <c r="AD33" s="275"/>
      <c r="AE33" s="275"/>
      <c r="AK33" s="276">
        <v>0</v>
      </c>
      <c r="AL33" s="275"/>
      <c r="AM33" s="275"/>
      <c r="AN33" s="275"/>
      <c r="AO33" s="275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80" t="s">
        <v>46</v>
      </c>
      <c r="Y35" s="278"/>
      <c r="Z35" s="278"/>
      <c r="AA35" s="278"/>
      <c r="AB35" s="278"/>
      <c r="AC35" s="38"/>
      <c r="AD35" s="38"/>
      <c r="AE35" s="38"/>
      <c r="AF35" s="38"/>
      <c r="AG35" s="38"/>
      <c r="AH35" s="38"/>
      <c r="AI35" s="38"/>
      <c r="AJ35" s="38"/>
      <c r="AK35" s="277">
        <f>SUM(AK26:AK33)</f>
        <v>0</v>
      </c>
      <c r="AL35" s="278"/>
      <c r="AM35" s="278"/>
      <c r="AN35" s="278"/>
      <c r="AO35" s="279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  <c r="BE37" s="30"/>
    </row>
    <row r="41" spans="1:57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  <c r="BE41" s="30"/>
    </row>
    <row r="42" spans="1:57" s="2" customFormat="1" ht="24.95" customHeight="1">
      <c r="A42" s="30"/>
      <c r="B42" s="31"/>
      <c r="C42" s="22" t="s">
        <v>47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BE42" s="30"/>
    </row>
    <row r="43" spans="1:57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BE43" s="30"/>
    </row>
    <row r="44" spans="1:57" s="4" customFormat="1" ht="12" customHeight="1">
      <c r="B44" s="44"/>
      <c r="C44" s="27" t="s">
        <v>13</v>
      </c>
      <c r="L44" s="4" t="str">
        <f>K5</f>
        <v>2022-48</v>
      </c>
      <c r="AR44" s="44"/>
    </row>
    <row r="45" spans="1:57" s="5" customFormat="1" ht="36.950000000000003" customHeight="1">
      <c r="B45" s="45"/>
      <c r="C45" s="46" t="s">
        <v>15</v>
      </c>
      <c r="L45" s="296" t="str">
        <f>K6</f>
        <v>Oprava fasády kostela sv. Archanděla Michaela</v>
      </c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R45" s="45"/>
    </row>
    <row r="46" spans="1:57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BE46" s="30"/>
    </row>
    <row r="47" spans="1:57" s="2" customFormat="1" ht="12" customHeight="1">
      <c r="A47" s="30"/>
      <c r="B47" s="31"/>
      <c r="C47" s="27" t="s">
        <v>18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7" t="s">
        <v>20</v>
      </c>
      <c r="AJ47" s="30"/>
      <c r="AK47" s="30"/>
      <c r="AL47" s="30"/>
      <c r="AM47" s="298" t="str">
        <f>IF(AN8= "","",AN8)</f>
        <v/>
      </c>
      <c r="AN47" s="298"/>
      <c r="AO47" s="30"/>
      <c r="AP47" s="30"/>
      <c r="AQ47" s="30"/>
      <c r="AR47" s="31"/>
      <c r="BE47" s="30"/>
    </row>
    <row r="48" spans="1:57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BE48" s="30"/>
    </row>
    <row r="49" spans="1:91" s="2" customFormat="1" ht="25.7" customHeight="1">
      <c r="A49" s="30"/>
      <c r="B49" s="31"/>
      <c r="C49" s="27" t="s">
        <v>21</v>
      </c>
      <c r="D49" s="30"/>
      <c r="E49" s="30"/>
      <c r="F49" s="30"/>
      <c r="G49" s="30"/>
      <c r="H49" s="30"/>
      <c r="I49" s="30"/>
      <c r="J49" s="30"/>
      <c r="K49" s="30"/>
      <c r="L49" s="4" t="str">
        <f>IF(E11= "","",E11)</f>
        <v>Obec Blatno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7" t="s">
        <v>27</v>
      </c>
      <c r="AJ49" s="30"/>
      <c r="AK49" s="30"/>
      <c r="AL49" s="30"/>
      <c r="AM49" s="299" t="str">
        <f>IF(E17="","",E17)</f>
        <v>bez projektové dokumentace</v>
      </c>
      <c r="AN49" s="300"/>
      <c r="AO49" s="300"/>
      <c r="AP49" s="300"/>
      <c r="AQ49" s="30"/>
      <c r="AR49" s="31"/>
      <c r="AS49" s="301" t="s">
        <v>48</v>
      </c>
      <c r="AT49" s="302"/>
      <c r="AU49" s="49"/>
      <c r="AV49" s="49"/>
      <c r="AW49" s="49"/>
      <c r="AX49" s="49"/>
      <c r="AY49" s="49"/>
      <c r="AZ49" s="49"/>
      <c r="BA49" s="49"/>
      <c r="BB49" s="49"/>
      <c r="BC49" s="49"/>
      <c r="BD49" s="50"/>
      <c r="BE49" s="30"/>
    </row>
    <row r="50" spans="1:91" s="2" customFormat="1" ht="15.2" customHeight="1">
      <c r="A50" s="30"/>
      <c r="B50" s="31"/>
      <c r="C50" s="27" t="s">
        <v>25</v>
      </c>
      <c r="D50" s="30"/>
      <c r="E50" s="30"/>
      <c r="F50" s="30"/>
      <c r="G50" s="30"/>
      <c r="H50" s="30"/>
      <c r="I50" s="30"/>
      <c r="J50" s="30"/>
      <c r="K50" s="30"/>
      <c r="L50" s="4" t="str">
        <f>IF(E14="","",E14)</f>
        <v>vyjde z výběrového řízení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7" t="s">
        <v>30</v>
      </c>
      <c r="AJ50" s="30"/>
      <c r="AK50" s="30"/>
      <c r="AL50" s="30"/>
      <c r="AM50" s="299" t="str">
        <f>IF(E20="","",E20)</f>
        <v>Valová R.</v>
      </c>
      <c r="AN50" s="300"/>
      <c r="AO50" s="300"/>
      <c r="AP50" s="300"/>
      <c r="AQ50" s="30"/>
      <c r="AR50" s="31"/>
      <c r="AS50" s="303"/>
      <c r="AT50" s="304"/>
      <c r="AU50" s="51"/>
      <c r="AV50" s="51"/>
      <c r="AW50" s="51"/>
      <c r="AX50" s="51"/>
      <c r="AY50" s="51"/>
      <c r="AZ50" s="51"/>
      <c r="BA50" s="51"/>
      <c r="BB50" s="51"/>
      <c r="BC50" s="51"/>
      <c r="BD50" s="52"/>
      <c r="BE50" s="30"/>
    </row>
    <row r="51" spans="1:91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303"/>
      <c r="AT51" s="304"/>
      <c r="AU51" s="51"/>
      <c r="AV51" s="51"/>
      <c r="AW51" s="51"/>
      <c r="AX51" s="51"/>
      <c r="AY51" s="51"/>
      <c r="AZ51" s="51"/>
      <c r="BA51" s="51"/>
      <c r="BB51" s="51"/>
      <c r="BC51" s="51"/>
      <c r="BD51" s="52"/>
      <c r="BE51" s="30"/>
    </row>
    <row r="52" spans="1:91" s="2" customFormat="1" ht="29.25" customHeight="1">
      <c r="A52" s="30"/>
      <c r="B52" s="31"/>
      <c r="C52" s="290" t="s">
        <v>49</v>
      </c>
      <c r="D52" s="291"/>
      <c r="E52" s="291"/>
      <c r="F52" s="291"/>
      <c r="G52" s="291"/>
      <c r="H52" s="53"/>
      <c r="I52" s="292" t="s">
        <v>50</v>
      </c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3" t="s">
        <v>51</v>
      </c>
      <c r="AH52" s="291"/>
      <c r="AI52" s="291"/>
      <c r="AJ52" s="291"/>
      <c r="AK52" s="291"/>
      <c r="AL52" s="291"/>
      <c r="AM52" s="291"/>
      <c r="AN52" s="292" t="s">
        <v>52</v>
      </c>
      <c r="AO52" s="291"/>
      <c r="AP52" s="291"/>
      <c r="AQ52" s="54" t="s">
        <v>53</v>
      </c>
      <c r="AR52" s="31"/>
      <c r="AS52" s="55" t="s">
        <v>54</v>
      </c>
      <c r="AT52" s="56" t="s">
        <v>55</v>
      </c>
      <c r="AU52" s="56" t="s">
        <v>56</v>
      </c>
      <c r="AV52" s="56" t="s">
        <v>57</v>
      </c>
      <c r="AW52" s="56" t="s">
        <v>58</v>
      </c>
      <c r="AX52" s="56" t="s">
        <v>59</v>
      </c>
      <c r="AY52" s="56" t="s">
        <v>60</v>
      </c>
      <c r="AZ52" s="56" t="s">
        <v>61</v>
      </c>
      <c r="BA52" s="56" t="s">
        <v>62</v>
      </c>
      <c r="BB52" s="56" t="s">
        <v>63</v>
      </c>
      <c r="BC52" s="56" t="s">
        <v>64</v>
      </c>
      <c r="BD52" s="57" t="s">
        <v>65</v>
      </c>
      <c r="BE52" s="30"/>
    </row>
    <row r="53" spans="1:91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8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  <c r="BE53" s="30"/>
    </row>
    <row r="54" spans="1:91" s="6" customFormat="1" ht="32.450000000000003" customHeight="1">
      <c r="B54" s="61"/>
      <c r="C54" s="62" t="s">
        <v>66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4">
        <f>ROUND(SUM(AG55:AG59),2)</f>
        <v>0</v>
      </c>
      <c r="AH54" s="294"/>
      <c r="AI54" s="294"/>
      <c r="AJ54" s="294"/>
      <c r="AK54" s="294"/>
      <c r="AL54" s="294"/>
      <c r="AM54" s="294"/>
      <c r="AN54" s="295">
        <f t="shared" ref="AN54:AN59" si="0">SUM(AG54,AT54)</f>
        <v>0</v>
      </c>
      <c r="AO54" s="295"/>
      <c r="AP54" s="295"/>
      <c r="AQ54" s="65" t="s">
        <v>3</v>
      </c>
      <c r="AR54" s="61"/>
      <c r="AS54" s="66">
        <f>ROUND(SUM(AS55:AS59),2)</f>
        <v>0</v>
      </c>
      <c r="AT54" s="67">
        <f t="shared" ref="AT54:AT59" si="1">ROUND(SUM(AV54:AW54),2)</f>
        <v>0</v>
      </c>
      <c r="AU54" s="68">
        <f>ROUND(SUM(AU55:AU59),5)</f>
        <v>3390.9849899999999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67</v>
      </c>
      <c r="BT54" s="70" t="s">
        <v>68</v>
      </c>
      <c r="BU54" s="71" t="s">
        <v>69</v>
      </c>
      <c r="BV54" s="70" t="s">
        <v>70</v>
      </c>
      <c r="BW54" s="70" t="s">
        <v>5</v>
      </c>
      <c r="BX54" s="70" t="s">
        <v>71</v>
      </c>
      <c r="CL54" s="70" t="s">
        <v>3</v>
      </c>
    </row>
    <row r="55" spans="1:91" s="7" customFormat="1" ht="24.75" customHeight="1">
      <c r="A55" s="72" t="s">
        <v>72</v>
      </c>
      <c r="B55" s="73"/>
      <c r="C55" s="74"/>
      <c r="D55" s="289" t="s">
        <v>73</v>
      </c>
      <c r="E55" s="289"/>
      <c r="F55" s="289"/>
      <c r="G55" s="289"/>
      <c r="H55" s="289"/>
      <c r="I55" s="75"/>
      <c r="J55" s="289" t="s">
        <v>74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'1 - etapa1 - část 1a,1b a...'!J30</f>
        <v>0</v>
      </c>
      <c r="AH55" s="288"/>
      <c r="AI55" s="288"/>
      <c r="AJ55" s="288"/>
      <c r="AK55" s="288"/>
      <c r="AL55" s="288"/>
      <c r="AM55" s="288"/>
      <c r="AN55" s="287">
        <f t="shared" si="0"/>
        <v>0</v>
      </c>
      <c r="AO55" s="288"/>
      <c r="AP55" s="288"/>
      <c r="AQ55" s="76" t="s">
        <v>75</v>
      </c>
      <c r="AR55" s="73"/>
      <c r="AS55" s="77">
        <v>0</v>
      </c>
      <c r="AT55" s="78">
        <f t="shared" si="1"/>
        <v>0</v>
      </c>
      <c r="AU55" s="79">
        <f>'1 - etapa1 - část 1a,1b a...'!P90</f>
        <v>723.31793300000004</v>
      </c>
      <c r="AV55" s="78">
        <f>'1 - etapa1 - část 1a,1b a...'!J33</f>
        <v>0</v>
      </c>
      <c r="AW55" s="78">
        <f>'1 - etapa1 - část 1a,1b a...'!J34</f>
        <v>0</v>
      </c>
      <c r="AX55" s="78">
        <f>'1 - etapa1 - část 1a,1b a...'!J35</f>
        <v>0</v>
      </c>
      <c r="AY55" s="78">
        <f>'1 - etapa1 - část 1a,1b a...'!J36</f>
        <v>0</v>
      </c>
      <c r="AZ55" s="78">
        <f>'1 - etapa1 - část 1a,1b a...'!F33</f>
        <v>0</v>
      </c>
      <c r="BA55" s="78">
        <f>'1 - etapa1 - část 1a,1b a...'!F34</f>
        <v>0</v>
      </c>
      <c r="BB55" s="78">
        <f>'1 - etapa1 - část 1a,1b a...'!F35</f>
        <v>0</v>
      </c>
      <c r="BC55" s="78">
        <f>'1 - etapa1 - část 1a,1b a...'!F36</f>
        <v>0</v>
      </c>
      <c r="BD55" s="80">
        <f>'1 - etapa1 - část 1a,1b a...'!F37</f>
        <v>0</v>
      </c>
      <c r="BT55" s="81" t="s">
        <v>73</v>
      </c>
      <c r="BV55" s="81" t="s">
        <v>70</v>
      </c>
      <c r="BW55" s="81" t="s">
        <v>76</v>
      </c>
      <c r="BX55" s="81" t="s">
        <v>5</v>
      </c>
      <c r="CL55" s="81" t="s">
        <v>3</v>
      </c>
      <c r="CM55" s="81" t="s">
        <v>77</v>
      </c>
    </row>
    <row r="56" spans="1:91" s="7" customFormat="1" ht="24.75" customHeight="1">
      <c r="A56" s="72" t="s">
        <v>72</v>
      </c>
      <c r="B56" s="73"/>
      <c r="C56" s="74"/>
      <c r="D56" s="289" t="s">
        <v>77</v>
      </c>
      <c r="E56" s="289"/>
      <c r="F56" s="289"/>
      <c r="G56" s="289"/>
      <c r="H56" s="289"/>
      <c r="I56" s="75"/>
      <c r="J56" s="289" t="s">
        <v>78</v>
      </c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7">
        <f>'2 - etapa2 - část 2a,2b,2...'!J30</f>
        <v>0</v>
      </c>
      <c r="AH56" s="288"/>
      <c r="AI56" s="288"/>
      <c r="AJ56" s="288"/>
      <c r="AK56" s="288"/>
      <c r="AL56" s="288"/>
      <c r="AM56" s="288"/>
      <c r="AN56" s="287">
        <f t="shared" si="0"/>
        <v>0</v>
      </c>
      <c r="AO56" s="288"/>
      <c r="AP56" s="288"/>
      <c r="AQ56" s="76" t="s">
        <v>75</v>
      </c>
      <c r="AR56" s="73"/>
      <c r="AS56" s="77">
        <v>0</v>
      </c>
      <c r="AT56" s="78">
        <f t="shared" si="1"/>
        <v>0</v>
      </c>
      <c r="AU56" s="79">
        <f>'2 - etapa2 - část 2a,2b,2...'!P90</f>
        <v>527.37604799999997</v>
      </c>
      <c r="AV56" s="78">
        <f>'2 - etapa2 - část 2a,2b,2...'!J33</f>
        <v>0</v>
      </c>
      <c r="AW56" s="78">
        <f>'2 - etapa2 - část 2a,2b,2...'!J34</f>
        <v>0</v>
      </c>
      <c r="AX56" s="78">
        <f>'2 - etapa2 - část 2a,2b,2...'!J35</f>
        <v>0</v>
      </c>
      <c r="AY56" s="78">
        <f>'2 - etapa2 - část 2a,2b,2...'!J36</f>
        <v>0</v>
      </c>
      <c r="AZ56" s="78">
        <f>'2 - etapa2 - část 2a,2b,2...'!F33</f>
        <v>0</v>
      </c>
      <c r="BA56" s="78">
        <f>'2 - etapa2 - část 2a,2b,2...'!F34</f>
        <v>0</v>
      </c>
      <c r="BB56" s="78">
        <f>'2 - etapa2 - část 2a,2b,2...'!F35</f>
        <v>0</v>
      </c>
      <c r="BC56" s="78">
        <f>'2 - etapa2 - část 2a,2b,2...'!F36</f>
        <v>0</v>
      </c>
      <c r="BD56" s="80">
        <f>'2 - etapa2 - část 2a,2b,2...'!F37</f>
        <v>0</v>
      </c>
      <c r="BT56" s="81" t="s">
        <v>73</v>
      </c>
      <c r="BV56" s="81" t="s">
        <v>70</v>
      </c>
      <c r="BW56" s="81" t="s">
        <v>79</v>
      </c>
      <c r="BX56" s="81" t="s">
        <v>5</v>
      </c>
      <c r="CL56" s="81" t="s">
        <v>3</v>
      </c>
      <c r="CM56" s="81" t="s">
        <v>77</v>
      </c>
    </row>
    <row r="57" spans="1:91" s="7" customFormat="1" ht="24.75" customHeight="1">
      <c r="A57" s="72" t="s">
        <v>72</v>
      </c>
      <c r="B57" s="73"/>
      <c r="C57" s="74"/>
      <c r="D57" s="289" t="s">
        <v>80</v>
      </c>
      <c r="E57" s="289"/>
      <c r="F57" s="289"/>
      <c r="G57" s="289"/>
      <c r="H57" s="289"/>
      <c r="I57" s="75"/>
      <c r="J57" s="289" t="s">
        <v>81</v>
      </c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7">
        <f>'3 - etapa 3 - část 3 a  -...'!J30</f>
        <v>0</v>
      </c>
      <c r="AH57" s="288"/>
      <c r="AI57" s="288"/>
      <c r="AJ57" s="288"/>
      <c r="AK57" s="288"/>
      <c r="AL57" s="288"/>
      <c r="AM57" s="288"/>
      <c r="AN57" s="287">
        <f t="shared" si="0"/>
        <v>0</v>
      </c>
      <c r="AO57" s="288"/>
      <c r="AP57" s="288"/>
      <c r="AQ57" s="76" t="s">
        <v>75</v>
      </c>
      <c r="AR57" s="73"/>
      <c r="AS57" s="77">
        <v>0</v>
      </c>
      <c r="AT57" s="78">
        <f t="shared" si="1"/>
        <v>0</v>
      </c>
      <c r="AU57" s="79">
        <f>'3 - etapa 3 - část 3 a  -...'!P90</f>
        <v>505.42920900000007</v>
      </c>
      <c r="AV57" s="78">
        <f>'3 - etapa 3 - část 3 a  -...'!J33</f>
        <v>0</v>
      </c>
      <c r="AW57" s="78">
        <f>'3 - etapa 3 - část 3 a  -...'!J34</f>
        <v>0</v>
      </c>
      <c r="AX57" s="78">
        <f>'3 - etapa 3 - část 3 a  -...'!J35</f>
        <v>0</v>
      </c>
      <c r="AY57" s="78">
        <f>'3 - etapa 3 - část 3 a  -...'!J36</f>
        <v>0</v>
      </c>
      <c r="AZ57" s="78">
        <f>'3 - etapa 3 - část 3 a  -...'!F33</f>
        <v>0</v>
      </c>
      <c r="BA57" s="78">
        <f>'3 - etapa 3 - část 3 a  -...'!F34</f>
        <v>0</v>
      </c>
      <c r="BB57" s="78">
        <f>'3 - etapa 3 - část 3 a  -...'!F35</f>
        <v>0</v>
      </c>
      <c r="BC57" s="78">
        <f>'3 - etapa 3 - část 3 a  -...'!F36</f>
        <v>0</v>
      </c>
      <c r="BD57" s="80">
        <f>'3 - etapa 3 - část 3 a  -...'!F37</f>
        <v>0</v>
      </c>
      <c r="BT57" s="81" t="s">
        <v>73</v>
      </c>
      <c r="BV57" s="81" t="s">
        <v>70</v>
      </c>
      <c r="BW57" s="81" t="s">
        <v>82</v>
      </c>
      <c r="BX57" s="81" t="s">
        <v>5</v>
      </c>
      <c r="CL57" s="81" t="s">
        <v>3</v>
      </c>
      <c r="CM57" s="81" t="s">
        <v>77</v>
      </c>
    </row>
    <row r="58" spans="1:91" s="7" customFormat="1" ht="24.75" customHeight="1">
      <c r="A58" s="72" t="s">
        <v>72</v>
      </c>
      <c r="B58" s="73"/>
      <c r="C58" s="74"/>
      <c r="D58" s="289" t="s">
        <v>83</v>
      </c>
      <c r="E58" s="289"/>
      <c r="F58" s="289"/>
      <c r="G58" s="289"/>
      <c r="H58" s="289"/>
      <c r="I58" s="75"/>
      <c r="J58" s="289" t="s">
        <v>84</v>
      </c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7">
        <f>'4 - etapa 4 - část 4a, 4b...'!J30</f>
        <v>0</v>
      </c>
      <c r="AH58" s="288"/>
      <c r="AI58" s="288"/>
      <c r="AJ58" s="288"/>
      <c r="AK58" s="288"/>
      <c r="AL58" s="288"/>
      <c r="AM58" s="288"/>
      <c r="AN58" s="287">
        <f t="shared" si="0"/>
        <v>0</v>
      </c>
      <c r="AO58" s="288"/>
      <c r="AP58" s="288"/>
      <c r="AQ58" s="76" t="s">
        <v>75</v>
      </c>
      <c r="AR58" s="73"/>
      <c r="AS58" s="77">
        <v>0</v>
      </c>
      <c r="AT58" s="78">
        <f t="shared" si="1"/>
        <v>0</v>
      </c>
      <c r="AU58" s="79">
        <f>'4 - etapa 4 - část 4a, 4b...'!P90</f>
        <v>1634.8617960000001</v>
      </c>
      <c r="AV58" s="78">
        <f>'4 - etapa 4 - část 4a, 4b...'!J33</f>
        <v>0</v>
      </c>
      <c r="AW58" s="78">
        <f>'4 - etapa 4 - část 4a, 4b...'!J34</f>
        <v>0</v>
      </c>
      <c r="AX58" s="78">
        <f>'4 - etapa 4 - část 4a, 4b...'!J35</f>
        <v>0</v>
      </c>
      <c r="AY58" s="78">
        <f>'4 - etapa 4 - část 4a, 4b...'!J36</f>
        <v>0</v>
      </c>
      <c r="AZ58" s="78">
        <f>'4 - etapa 4 - část 4a, 4b...'!F33</f>
        <v>0</v>
      </c>
      <c r="BA58" s="78">
        <f>'4 - etapa 4 - část 4a, 4b...'!F34</f>
        <v>0</v>
      </c>
      <c r="BB58" s="78">
        <f>'4 - etapa 4 - část 4a, 4b...'!F35</f>
        <v>0</v>
      </c>
      <c r="BC58" s="78">
        <f>'4 - etapa 4 - část 4a, 4b...'!F36</f>
        <v>0</v>
      </c>
      <c r="BD58" s="80">
        <f>'4 - etapa 4 - část 4a, 4b...'!F37</f>
        <v>0</v>
      </c>
      <c r="BT58" s="81" t="s">
        <v>73</v>
      </c>
      <c r="BV58" s="81" t="s">
        <v>70</v>
      </c>
      <c r="BW58" s="81" t="s">
        <v>85</v>
      </c>
      <c r="BX58" s="81" t="s">
        <v>5</v>
      </c>
      <c r="CL58" s="81" t="s">
        <v>3</v>
      </c>
      <c r="CM58" s="81" t="s">
        <v>77</v>
      </c>
    </row>
    <row r="59" spans="1:91" s="7" customFormat="1" ht="16.5" customHeight="1">
      <c r="A59" s="72" t="s">
        <v>72</v>
      </c>
      <c r="B59" s="73"/>
      <c r="C59" s="74"/>
      <c r="D59" s="289" t="s">
        <v>86</v>
      </c>
      <c r="E59" s="289"/>
      <c r="F59" s="289"/>
      <c r="G59" s="289"/>
      <c r="H59" s="289"/>
      <c r="I59" s="75"/>
      <c r="J59" s="289" t="s">
        <v>87</v>
      </c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7">
        <f>'5 - VRN'!J30</f>
        <v>0</v>
      </c>
      <c r="AH59" s="288"/>
      <c r="AI59" s="288"/>
      <c r="AJ59" s="288"/>
      <c r="AK59" s="288"/>
      <c r="AL59" s="288"/>
      <c r="AM59" s="288"/>
      <c r="AN59" s="287">
        <f t="shared" si="0"/>
        <v>0</v>
      </c>
      <c r="AO59" s="288"/>
      <c r="AP59" s="288"/>
      <c r="AQ59" s="76" t="s">
        <v>75</v>
      </c>
      <c r="AR59" s="73"/>
      <c r="AS59" s="82">
        <v>0</v>
      </c>
      <c r="AT59" s="83">
        <f t="shared" si="1"/>
        <v>0</v>
      </c>
      <c r="AU59" s="84">
        <f>'5 - VRN'!P83</f>
        <v>0</v>
      </c>
      <c r="AV59" s="83">
        <f>'5 - VRN'!J33</f>
        <v>0</v>
      </c>
      <c r="AW59" s="83">
        <f>'5 - VRN'!J34</f>
        <v>0</v>
      </c>
      <c r="AX59" s="83">
        <f>'5 - VRN'!J35</f>
        <v>0</v>
      </c>
      <c r="AY59" s="83">
        <f>'5 - VRN'!J36</f>
        <v>0</v>
      </c>
      <c r="AZ59" s="83">
        <f>'5 - VRN'!F33</f>
        <v>0</v>
      </c>
      <c r="BA59" s="83">
        <f>'5 - VRN'!F34</f>
        <v>0</v>
      </c>
      <c r="BB59" s="83">
        <f>'5 - VRN'!F35</f>
        <v>0</v>
      </c>
      <c r="BC59" s="83">
        <f>'5 - VRN'!F36</f>
        <v>0</v>
      </c>
      <c r="BD59" s="85">
        <f>'5 - VRN'!F37</f>
        <v>0</v>
      </c>
      <c r="BT59" s="81" t="s">
        <v>73</v>
      </c>
      <c r="BV59" s="81" t="s">
        <v>70</v>
      </c>
      <c r="BW59" s="81" t="s">
        <v>88</v>
      </c>
      <c r="BX59" s="81" t="s">
        <v>5</v>
      </c>
      <c r="CL59" s="81" t="s">
        <v>3</v>
      </c>
      <c r="CM59" s="81" t="s">
        <v>77</v>
      </c>
    </row>
    <row r="60" spans="1:91" s="2" customFormat="1" ht="30" customHeight="1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91" s="2" customFormat="1" ht="6.95" customHeight="1">
      <c r="A61" s="3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31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</sheetData>
  <mergeCells count="56">
    <mergeCell ref="L45:AO45"/>
    <mergeCell ref="AM47:AN47"/>
    <mergeCell ref="AM49:AP49"/>
    <mergeCell ref="AS49:AT51"/>
    <mergeCell ref="AM50:AP50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AG54:AM54"/>
    <mergeCell ref="AN54:AP54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AN58:AP58"/>
    <mergeCell ref="AG58:AM58"/>
    <mergeCell ref="J58:AF58"/>
    <mergeCell ref="D58:H58"/>
    <mergeCell ref="AN59:AP59"/>
    <mergeCell ref="AG59:AM59"/>
    <mergeCell ref="D59:H59"/>
    <mergeCell ref="J59:AF59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55" location="'1 - etapa1 - část 1a,1b a...'!C2" display="/"/>
    <hyperlink ref="A56" location="'2 - etapa2 - část 2a,2b,2...'!C2" display="/"/>
    <hyperlink ref="A57" location="'3 - etapa 3 - část 3 a  -...'!C2" display="/"/>
    <hyperlink ref="A58" location="'4 - etapa 4 - část 4a, 4b...'!C2" display="/"/>
    <hyperlink ref="A59" location="'5 - VRN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6"/>
  <sheetViews>
    <sheetView showGridLines="0" topLeftCell="A231" workbookViewId="0">
      <selection activeCell="I243" sqref="I24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76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1:46" s="1" customFormat="1" ht="24.95" customHeight="1">
      <c r="B4" s="21"/>
      <c r="D4" s="22" t="s">
        <v>89</v>
      </c>
      <c r="L4" s="21"/>
      <c r="M4" s="87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305" t="str">
        <f>'Rekapitulace stavby'!K6</f>
        <v>Oprava fasády kostela sv. Archanděla Michaela</v>
      </c>
      <c r="F7" s="306"/>
      <c r="G7" s="306"/>
      <c r="H7" s="306"/>
      <c r="L7" s="21"/>
    </row>
    <row r="8" spans="1:46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96" t="s">
        <v>91</v>
      </c>
      <c r="F9" s="307"/>
      <c r="G9" s="307"/>
      <c r="H9" s="307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3</v>
      </c>
      <c r="G11" s="30"/>
      <c r="H11" s="30"/>
      <c r="I11" s="27" t="s">
        <v>17</v>
      </c>
      <c r="J11" s="25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48"/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3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3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3</v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3</v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3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3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34</v>
      </c>
      <c r="E30" s="30"/>
      <c r="F30" s="30"/>
      <c r="G30" s="30"/>
      <c r="H30" s="30"/>
      <c r="I30" s="30"/>
      <c r="J30" s="64">
        <f>ROUND(J90, 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38</v>
      </c>
      <c r="E33" s="27" t="s">
        <v>39</v>
      </c>
      <c r="F33" s="94">
        <f>ROUND((SUM(BE90:BE245)),  2)</f>
        <v>0</v>
      </c>
      <c r="G33" s="30"/>
      <c r="H33" s="30"/>
      <c r="I33" s="95">
        <v>0.21</v>
      </c>
      <c r="J33" s="94">
        <f>ROUND(((SUM(BE90:BE245))*I33),  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4">
        <f>ROUND((SUM(BF90:BF245)),  2)</f>
        <v>0</v>
      </c>
      <c r="G34" s="30"/>
      <c r="H34" s="30"/>
      <c r="I34" s="95">
        <v>0.15</v>
      </c>
      <c r="J34" s="94">
        <f>ROUND(((SUM(BF90:BF245))*I34),  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4">
        <f>ROUND((SUM(BG90:BG245)),  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4">
        <f>ROUND((SUM(BH90:BH245)),  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4">
        <f>ROUND((SUM(BI90:BI245)),  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2" t="s">
        <v>92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7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305" t="str">
        <f>E7</f>
        <v>Oprava fasády kostela sv. Archanděla Michaela</v>
      </c>
      <c r="F48" s="306"/>
      <c r="G48" s="306"/>
      <c r="H48" s="306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47" s="2" customFormat="1" ht="12" customHeight="1">
      <c r="A49" s="30"/>
      <c r="B49" s="31"/>
      <c r="C49" s="27" t="s">
        <v>90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47" s="2" customFormat="1" ht="16.5" customHeight="1">
      <c r="A50" s="30"/>
      <c r="B50" s="31"/>
      <c r="C50" s="30"/>
      <c r="D50" s="30"/>
      <c r="E50" s="296" t="str">
        <f>E9</f>
        <v>1 - etapa1 - část 1a,1b a 1c dle přiloženého schematu</v>
      </c>
      <c r="F50" s="307"/>
      <c r="G50" s="307"/>
      <c r="H50" s="307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47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47" s="2" customFormat="1" ht="12" customHeight="1">
      <c r="A52" s="30"/>
      <c r="B52" s="31"/>
      <c r="C52" s="27" t="s">
        <v>18</v>
      </c>
      <c r="D52" s="30"/>
      <c r="E52" s="30"/>
      <c r="F52" s="25" t="str">
        <f>F12</f>
        <v xml:space="preserve"> </v>
      </c>
      <c r="G52" s="30"/>
      <c r="H52" s="30"/>
      <c r="I52" s="27" t="s">
        <v>20</v>
      </c>
      <c r="J52" s="48" t="str">
        <f>IF(J12="","",J12)</f>
        <v/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47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47" s="2" customFormat="1" ht="25.7" customHeight="1">
      <c r="A54" s="30"/>
      <c r="B54" s="31"/>
      <c r="C54" s="27" t="s">
        <v>21</v>
      </c>
      <c r="D54" s="30"/>
      <c r="E54" s="30"/>
      <c r="F54" s="25" t="str">
        <f>E15</f>
        <v>Obec Blatno</v>
      </c>
      <c r="G54" s="30"/>
      <c r="H54" s="30"/>
      <c r="I54" s="27" t="s">
        <v>27</v>
      </c>
      <c r="J54" s="28" t="str">
        <f>E21</f>
        <v>bez projektové dokumentace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2" customFormat="1" ht="15.2" customHeight="1">
      <c r="A55" s="30"/>
      <c r="B55" s="31"/>
      <c r="C55" s="27" t="s">
        <v>25</v>
      </c>
      <c r="D55" s="30"/>
      <c r="E55" s="30"/>
      <c r="F55" s="25" t="str">
        <f>IF(E18="","",E18)</f>
        <v>vyjde z výběrového řízení</v>
      </c>
      <c r="G55" s="30"/>
      <c r="H55" s="30"/>
      <c r="I55" s="27" t="s">
        <v>30</v>
      </c>
      <c r="J55" s="28" t="str">
        <f>E24</f>
        <v>Valová R.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47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47" s="2" customFormat="1" ht="29.25" customHeight="1">
      <c r="A57" s="30"/>
      <c r="B57" s="31"/>
      <c r="C57" s="102" t="s">
        <v>93</v>
      </c>
      <c r="D57" s="96"/>
      <c r="E57" s="96"/>
      <c r="F57" s="96"/>
      <c r="G57" s="96"/>
      <c r="H57" s="96"/>
      <c r="I57" s="96"/>
      <c r="J57" s="103" t="s">
        <v>94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47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66</v>
      </c>
      <c r="D59" s="30"/>
      <c r="E59" s="30"/>
      <c r="F59" s="30"/>
      <c r="G59" s="30"/>
      <c r="H59" s="30"/>
      <c r="I59" s="30"/>
      <c r="J59" s="64">
        <f>J90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95</v>
      </c>
    </row>
    <row r="60" spans="1:47" s="9" customFormat="1" ht="24.95" customHeight="1">
      <c r="B60" s="105"/>
      <c r="D60" s="106" t="s">
        <v>96</v>
      </c>
      <c r="E60" s="107"/>
      <c r="F60" s="107"/>
      <c r="G60" s="107"/>
      <c r="H60" s="107"/>
      <c r="I60" s="107"/>
      <c r="J60" s="108">
        <f>J91</f>
        <v>0</v>
      </c>
      <c r="L60" s="105"/>
    </row>
    <row r="61" spans="1:47" s="10" customFormat="1" ht="19.899999999999999" customHeight="1">
      <c r="B61" s="109"/>
      <c r="D61" s="110" t="s">
        <v>97</v>
      </c>
      <c r="E61" s="111"/>
      <c r="F61" s="111"/>
      <c r="G61" s="111"/>
      <c r="H61" s="111"/>
      <c r="I61" s="111"/>
      <c r="J61" s="112">
        <f>J92</f>
        <v>0</v>
      </c>
      <c r="L61" s="109"/>
    </row>
    <row r="62" spans="1:47" s="10" customFormat="1" ht="19.899999999999999" customHeight="1">
      <c r="B62" s="109"/>
      <c r="D62" s="110" t="s">
        <v>98</v>
      </c>
      <c r="E62" s="111"/>
      <c r="F62" s="111"/>
      <c r="G62" s="111"/>
      <c r="H62" s="111"/>
      <c r="I62" s="111"/>
      <c r="J62" s="112">
        <f>J98</f>
        <v>0</v>
      </c>
      <c r="L62" s="109"/>
    </row>
    <row r="63" spans="1:47" s="10" customFormat="1" ht="19.899999999999999" customHeight="1">
      <c r="B63" s="109"/>
      <c r="D63" s="110" t="s">
        <v>99</v>
      </c>
      <c r="E63" s="111"/>
      <c r="F63" s="111"/>
      <c r="G63" s="111"/>
      <c r="H63" s="111"/>
      <c r="I63" s="111"/>
      <c r="J63" s="112">
        <f>J105</f>
        <v>0</v>
      </c>
      <c r="L63" s="109"/>
    </row>
    <row r="64" spans="1:47" s="10" customFormat="1" ht="19.899999999999999" customHeight="1">
      <c r="B64" s="109"/>
      <c r="D64" s="110" t="s">
        <v>100</v>
      </c>
      <c r="E64" s="111"/>
      <c r="F64" s="111"/>
      <c r="G64" s="111"/>
      <c r="H64" s="111"/>
      <c r="I64" s="111"/>
      <c r="J64" s="112">
        <f>J148</f>
        <v>0</v>
      </c>
      <c r="L64" s="109"/>
    </row>
    <row r="65" spans="1:31" s="10" customFormat="1" ht="19.899999999999999" customHeight="1">
      <c r="B65" s="109"/>
      <c r="D65" s="110" t="s">
        <v>101</v>
      </c>
      <c r="E65" s="111"/>
      <c r="F65" s="111"/>
      <c r="G65" s="111"/>
      <c r="H65" s="111"/>
      <c r="I65" s="111"/>
      <c r="J65" s="112">
        <f>J187</f>
        <v>0</v>
      </c>
      <c r="L65" s="109"/>
    </row>
    <row r="66" spans="1:31" s="9" customFormat="1" ht="24.95" customHeight="1">
      <c r="B66" s="105"/>
      <c r="D66" s="106" t="s">
        <v>102</v>
      </c>
      <c r="E66" s="107"/>
      <c r="F66" s="107"/>
      <c r="G66" s="107"/>
      <c r="H66" s="107"/>
      <c r="I66" s="107"/>
      <c r="J66" s="108">
        <f>J201</f>
        <v>0</v>
      </c>
      <c r="L66" s="105"/>
    </row>
    <row r="67" spans="1:31" s="10" customFormat="1" ht="19.899999999999999" customHeight="1">
      <c r="B67" s="109"/>
      <c r="D67" s="110" t="s">
        <v>103</v>
      </c>
      <c r="E67" s="111"/>
      <c r="F67" s="111"/>
      <c r="G67" s="111"/>
      <c r="H67" s="111"/>
      <c r="I67" s="111"/>
      <c r="J67" s="112">
        <f>J202</f>
        <v>0</v>
      </c>
      <c r="L67" s="109"/>
    </row>
    <row r="68" spans="1:31" s="10" customFormat="1" ht="19.899999999999999" customHeight="1">
      <c r="B68" s="109"/>
      <c r="D68" s="110" t="s">
        <v>104</v>
      </c>
      <c r="E68" s="111"/>
      <c r="F68" s="111"/>
      <c r="G68" s="111"/>
      <c r="H68" s="111"/>
      <c r="I68" s="111"/>
      <c r="J68" s="112">
        <f>J225</f>
        <v>0</v>
      </c>
      <c r="L68" s="109"/>
    </row>
    <row r="69" spans="1:31" s="9" customFormat="1" ht="24.95" customHeight="1">
      <c r="B69" s="105"/>
      <c r="D69" s="106" t="s">
        <v>105</v>
      </c>
      <c r="E69" s="107"/>
      <c r="F69" s="107"/>
      <c r="G69" s="107"/>
      <c r="H69" s="107"/>
      <c r="I69" s="107"/>
      <c r="J69" s="108">
        <f>J241</f>
        <v>0</v>
      </c>
      <c r="L69" s="105"/>
    </row>
    <row r="70" spans="1:31" s="10" customFormat="1" ht="19.899999999999999" customHeight="1">
      <c r="B70" s="109"/>
      <c r="D70" s="110" t="s">
        <v>106</v>
      </c>
      <c r="E70" s="111"/>
      <c r="F70" s="111"/>
      <c r="G70" s="111"/>
      <c r="H70" s="111"/>
      <c r="I70" s="111"/>
      <c r="J70" s="112">
        <f>J242</f>
        <v>0</v>
      </c>
      <c r="L70" s="109"/>
    </row>
    <row r="71" spans="1:31" s="2" customFormat="1" ht="21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6.95" customHeight="1">
      <c r="A72" s="3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8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2" customFormat="1" ht="6.95" customHeight="1">
      <c r="A76" s="30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24.95" customHeight="1">
      <c r="A77" s="30"/>
      <c r="B77" s="31"/>
      <c r="C77" s="22" t="s">
        <v>107</v>
      </c>
      <c r="D77" s="30"/>
      <c r="E77" s="30"/>
      <c r="F77" s="30"/>
      <c r="G77" s="30"/>
      <c r="H77" s="30"/>
      <c r="I77" s="30"/>
      <c r="J77" s="30"/>
      <c r="K77" s="30"/>
      <c r="L77" s="8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2" customHeight="1">
      <c r="A79" s="30"/>
      <c r="B79" s="31"/>
      <c r="C79" s="27" t="s">
        <v>15</v>
      </c>
      <c r="D79" s="30"/>
      <c r="E79" s="30"/>
      <c r="F79" s="30"/>
      <c r="G79" s="30"/>
      <c r="H79" s="30"/>
      <c r="I79" s="30"/>
      <c r="J79" s="30"/>
      <c r="K79" s="30"/>
      <c r="L79" s="8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6.5" customHeight="1">
      <c r="A80" s="30"/>
      <c r="B80" s="31"/>
      <c r="C80" s="30"/>
      <c r="D80" s="30"/>
      <c r="E80" s="305" t="str">
        <f>E7</f>
        <v>Oprava fasády kostela sv. Archanděla Michaela</v>
      </c>
      <c r="F80" s="306"/>
      <c r="G80" s="306"/>
      <c r="H80" s="306"/>
      <c r="I80" s="30"/>
      <c r="J80" s="30"/>
      <c r="K80" s="30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65" s="2" customFormat="1" ht="12" customHeight="1">
      <c r="A81" s="30"/>
      <c r="B81" s="31"/>
      <c r="C81" s="27" t="s">
        <v>90</v>
      </c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65" s="2" customFormat="1" ht="16.5" customHeight="1">
      <c r="A82" s="30"/>
      <c r="B82" s="31"/>
      <c r="C82" s="30"/>
      <c r="D82" s="30"/>
      <c r="E82" s="296" t="str">
        <f>E9</f>
        <v>1 - etapa1 - část 1a,1b a 1c dle přiloženého schematu</v>
      </c>
      <c r="F82" s="307"/>
      <c r="G82" s="307"/>
      <c r="H82" s="307"/>
      <c r="I82" s="30"/>
      <c r="J82" s="30"/>
      <c r="K82" s="30"/>
      <c r="L82" s="8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65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8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65" s="2" customFormat="1" ht="12" customHeight="1">
      <c r="A84" s="30"/>
      <c r="B84" s="31"/>
      <c r="C84" s="27" t="s">
        <v>18</v>
      </c>
      <c r="D84" s="30"/>
      <c r="E84" s="30"/>
      <c r="F84" s="25" t="str">
        <f>F12</f>
        <v xml:space="preserve"> </v>
      </c>
      <c r="G84" s="30"/>
      <c r="H84" s="30"/>
      <c r="I84" s="27" t="s">
        <v>20</v>
      </c>
      <c r="J84" s="48" t="str">
        <f>IF(J12="","",J12)</f>
        <v/>
      </c>
      <c r="K84" s="30"/>
      <c r="L84" s="8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65" s="2" customFormat="1" ht="6.9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65" s="2" customFormat="1" ht="25.7" customHeight="1">
      <c r="A86" s="30"/>
      <c r="B86" s="31"/>
      <c r="C86" s="27" t="s">
        <v>21</v>
      </c>
      <c r="D86" s="30"/>
      <c r="E86" s="30"/>
      <c r="F86" s="25" t="str">
        <f>E15</f>
        <v>Obec Blatno</v>
      </c>
      <c r="G86" s="30"/>
      <c r="H86" s="30"/>
      <c r="I86" s="27" t="s">
        <v>27</v>
      </c>
      <c r="J86" s="28" t="str">
        <f>E21</f>
        <v>bez projektové dokumentace</v>
      </c>
      <c r="K86" s="30"/>
      <c r="L86" s="8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65" s="2" customFormat="1" ht="15.2" customHeight="1">
      <c r="A87" s="30"/>
      <c r="B87" s="31"/>
      <c r="C87" s="27" t="s">
        <v>25</v>
      </c>
      <c r="D87" s="30"/>
      <c r="E87" s="30"/>
      <c r="F87" s="25" t="str">
        <f>IF(E18="","",E18)</f>
        <v>vyjde z výběrového řízení</v>
      </c>
      <c r="G87" s="30"/>
      <c r="H87" s="30"/>
      <c r="I87" s="27" t="s">
        <v>30</v>
      </c>
      <c r="J87" s="28" t="str">
        <f>E24</f>
        <v>Valová R.</v>
      </c>
      <c r="K87" s="30"/>
      <c r="L87" s="8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65" s="2" customFormat="1" ht="10.3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8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65" s="11" customFormat="1" ht="29.25" customHeight="1">
      <c r="A89" s="113"/>
      <c r="B89" s="114"/>
      <c r="C89" s="115" t="s">
        <v>108</v>
      </c>
      <c r="D89" s="116" t="s">
        <v>53</v>
      </c>
      <c r="E89" s="116" t="s">
        <v>49</v>
      </c>
      <c r="F89" s="116" t="s">
        <v>50</v>
      </c>
      <c r="G89" s="116" t="s">
        <v>109</v>
      </c>
      <c r="H89" s="116" t="s">
        <v>110</v>
      </c>
      <c r="I89" s="116" t="s">
        <v>111</v>
      </c>
      <c r="J89" s="116" t="s">
        <v>94</v>
      </c>
      <c r="K89" s="117" t="s">
        <v>112</v>
      </c>
      <c r="L89" s="118"/>
      <c r="M89" s="55" t="s">
        <v>3</v>
      </c>
      <c r="N89" s="56" t="s">
        <v>38</v>
      </c>
      <c r="O89" s="56" t="s">
        <v>113</v>
      </c>
      <c r="P89" s="56" t="s">
        <v>114</v>
      </c>
      <c r="Q89" s="56" t="s">
        <v>115</v>
      </c>
      <c r="R89" s="56" t="s">
        <v>116</v>
      </c>
      <c r="S89" s="56" t="s">
        <v>117</v>
      </c>
      <c r="T89" s="57" t="s">
        <v>118</v>
      </c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65" s="2" customFormat="1" ht="22.9" customHeight="1">
      <c r="A90" s="30"/>
      <c r="B90" s="31"/>
      <c r="C90" s="62" t="s">
        <v>119</v>
      </c>
      <c r="D90" s="30"/>
      <c r="E90" s="30"/>
      <c r="F90" s="30"/>
      <c r="G90" s="30"/>
      <c r="H90" s="30"/>
      <c r="I90" s="30"/>
      <c r="J90" s="119">
        <f>BK90</f>
        <v>0</v>
      </c>
      <c r="K90" s="30"/>
      <c r="L90" s="31"/>
      <c r="M90" s="58"/>
      <c r="N90" s="49"/>
      <c r="O90" s="59"/>
      <c r="P90" s="120">
        <f>P91+P201+P241</f>
        <v>723.31793300000004</v>
      </c>
      <c r="Q90" s="59"/>
      <c r="R90" s="120">
        <f>R91+R201+R241</f>
        <v>13.429511649999998</v>
      </c>
      <c r="S90" s="59"/>
      <c r="T90" s="121">
        <f>T91+T201+T241</f>
        <v>7.8749112000000014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8" t="s">
        <v>67</v>
      </c>
      <c r="AU90" s="18" t="s">
        <v>95</v>
      </c>
      <c r="BK90" s="122">
        <f>BK91+BK201+BK241</f>
        <v>0</v>
      </c>
    </row>
    <row r="91" spans="1:65" s="12" customFormat="1" ht="25.9" customHeight="1">
      <c r="B91" s="123"/>
      <c r="D91" s="124" t="s">
        <v>67</v>
      </c>
      <c r="E91" s="125" t="s">
        <v>120</v>
      </c>
      <c r="F91" s="125" t="s">
        <v>121</v>
      </c>
      <c r="J91" s="126">
        <f>BK91</f>
        <v>0</v>
      </c>
      <c r="L91" s="123"/>
      <c r="M91" s="127"/>
      <c r="N91" s="128"/>
      <c r="O91" s="128"/>
      <c r="P91" s="129">
        <f>P92+P98+P105+P148+P187</f>
        <v>572.43519000000003</v>
      </c>
      <c r="Q91" s="128"/>
      <c r="R91" s="129">
        <f>R92+R98+R105+R148+R187</f>
        <v>13.037863959999999</v>
      </c>
      <c r="S91" s="128"/>
      <c r="T91" s="130">
        <f>T92+T98+T105+T148+T187</f>
        <v>7.7263830000000011</v>
      </c>
      <c r="AR91" s="124" t="s">
        <v>73</v>
      </c>
      <c r="AT91" s="131" t="s">
        <v>67</v>
      </c>
      <c r="AU91" s="131" t="s">
        <v>68</v>
      </c>
      <c r="AY91" s="124" t="s">
        <v>122</v>
      </c>
      <c r="BK91" s="132">
        <f>BK92+BK98+BK105+BK148+BK187</f>
        <v>0</v>
      </c>
    </row>
    <row r="92" spans="1:65" s="12" customFormat="1" ht="22.9" customHeight="1">
      <c r="B92" s="123"/>
      <c r="D92" s="124" t="s">
        <v>67</v>
      </c>
      <c r="E92" s="133" t="s">
        <v>73</v>
      </c>
      <c r="F92" s="133" t="s">
        <v>123</v>
      </c>
      <c r="J92" s="134">
        <f>BK92</f>
        <v>0</v>
      </c>
      <c r="L92" s="123"/>
      <c r="M92" s="127"/>
      <c r="N92" s="128"/>
      <c r="O92" s="128"/>
      <c r="P92" s="129">
        <f>SUM(P93:P97)</f>
        <v>6.3638079999999997</v>
      </c>
      <c r="Q92" s="128"/>
      <c r="R92" s="129">
        <f>SUM(R93:R97)</f>
        <v>0</v>
      </c>
      <c r="S92" s="128"/>
      <c r="T92" s="130">
        <f>SUM(T93:T97)</f>
        <v>0</v>
      </c>
      <c r="AR92" s="124" t="s">
        <v>73</v>
      </c>
      <c r="AT92" s="131" t="s">
        <v>67</v>
      </c>
      <c r="AU92" s="131" t="s">
        <v>73</v>
      </c>
      <c r="AY92" s="124" t="s">
        <v>122</v>
      </c>
      <c r="BK92" s="132">
        <f>SUM(BK93:BK97)</f>
        <v>0</v>
      </c>
    </row>
    <row r="93" spans="1:65" s="2" customFormat="1" ht="24.2" customHeight="1">
      <c r="A93" s="30"/>
      <c r="B93" s="135"/>
      <c r="C93" s="136" t="s">
        <v>73</v>
      </c>
      <c r="D93" s="136" t="s">
        <v>124</v>
      </c>
      <c r="E93" s="137" t="s">
        <v>125</v>
      </c>
      <c r="F93" s="138" t="s">
        <v>126</v>
      </c>
      <c r="G93" s="139" t="s">
        <v>127</v>
      </c>
      <c r="H93" s="140">
        <v>2.8639999999999999</v>
      </c>
      <c r="I93" s="141"/>
      <c r="J93" s="141">
        <f>ROUND(I93*H93,2)</f>
        <v>0</v>
      </c>
      <c r="K93" s="138" t="s">
        <v>128</v>
      </c>
      <c r="L93" s="31"/>
      <c r="M93" s="142" t="s">
        <v>3</v>
      </c>
      <c r="N93" s="143" t="s">
        <v>39</v>
      </c>
      <c r="O93" s="144">
        <v>2.222</v>
      </c>
      <c r="P93" s="144">
        <f>O93*H93</f>
        <v>6.3638079999999997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6" t="s">
        <v>83</v>
      </c>
      <c r="AT93" s="146" t="s">
        <v>124</v>
      </c>
      <c r="AU93" s="146" t="s">
        <v>77</v>
      </c>
      <c r="AY93" s="18" t="s">
        <v>122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73</v>
      </c>
      <c r="BK93" s="147">
        <f>ROUND(I93*H93,2)</f>
        <v>0</v>
      </c>
      <c r="BL93" s="18" t="s">
        <v>83</v>
      </c>
      <c r="BM93" s="146" t="s">
        <v>129</v>
      </c>
    </row>
    <row r="94" spans="1:65" s="2" customFormat="1" ht="19.5">
      <c r="A94" s="30"/>
      <c r="B94" s="31"/>
      <c r="C94" s="30"/>
      <c r="D94" s="148" t="s">
        <v>130</v>
      </c>
      <c r="E94" s="30"/>
      <c r="F94" s="149" t="s">
        <v>131</v>
      </c>
      <c r="G94" s="30"/>
      <c r="H94" s="30"/>
      <c r="I94" s="30"/>
      <c r="J94" s="30"/>
      <c r="K94" s="30"/>
      <c r="L94" s="31"/>
      <c r="M94" s="150"/>
      <c r="N94" s="151"/>
      <c r="O94" s="51"/>
      <c r="P94" s="51"/>
      <c r="Q94" s="51"/>
      <c r="R94" s="51"/>
      <c r="S94" s="51"/>
      <c r="T94" s="52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8" t="s">
        <v>130</v>
      </c>
      <c r="AU94" s="18" t="s">
        <v>77</v>
      </c>
    </row>
    <row r="95" spans="1:65" s="2" customFormat="1">
      <c r="A95" s="30"/>
      <c r="B95" s="31"/>
      <c r="C95" s="30"/>
      <c r="D95" s="152" t="s">
        <v>132</v>
      </c>
      <c r="E95" s="30"/>
      <c r="F95" s="153" t="s">
        <v>133</v>
      </c>
      <c r="G95" s="30"/>
      <c r="H95" s="30"/>
      <c r="I95" s="30"/>
      <c r="J95" s="30"/>
      <c r="K95" s="30"/>
      <c r="L95" s="31"/>
      <c r="M95" s="150"/>
      <c r="N95" s="151"/>
      <c r="O95" s="51"/>
      <c r="P95" s="51"/>
      <c r="Q95" s="51"/>
      <c r="R95" s="51"/>
      <c r="S95" s="51"/>
      <c r="T95" s="52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132</v>
      </c>
      <c r="AU95" s="18" t="s">
        <v>77</v>
      </c>
    </row>
    <row r="96" spans="1:65" s="13" customFormat="1">
      <c r="B96" s="154"/>
      <c r="D96" s="148" t="s">
        <v>134</v>
      </c>
      <c r="E96" s="155" t="s">
        <v>3</v>
      </c>
      <c r="F96" s="156" t="s">
        <v>135</v>
      </c>
      <c r="H96" s="155" t="s">
        <v>3</v>
      </c>
      <c r="L96" s="154"/>
      <c r="M96" s="157"/>
      <c r="N96" s="158"/>
      <c r="O96" s="158"/>
      <c r="P96" s="158"/>
      <c r="Q96" s="158"/>
      <c r="R96" s="158"/>
      <c r="S96" s="158"/>
      <c r="T96" s="159"/>
      <c r="AT96" s="155" t="s">
        <v>134</v>
      </c>
      <c r="AU96" s="155" t="s">
        <v>77</v>
      </c>
      <c r="AV96" s="13" t="s">
        <v>73</v>
      </c>
      <c r="AW96" s="13" t="s">
        <v>29</v>
      </c>
      <c r="AX96" s="13" t="s">
        <v>68</v>
      </c>
      <c r="AY96" s="155" t="s">
        <v>122</v>
      </c>
    </row>
    <row r="97" spans="1:65" s="14" customFormat="1">
      <c r="B97" s="160"/>
      <c r="D97" s="148" t="s">
        <v>134</v>
      </c>
      <c r="E97" s="161" t="s">
        <v>3</v>
      </c>
      <c r="F97" s="162" t="s">
        <v>136</v>
      </c>
      <c r="H97" s="163">
        <v>2.8639999999999999</v>
      </c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134</v>
      </c>
      <c r="AU97" s="161" t="s">
        <v>77</v>
      </c>
      <c r="AV97" s="14" t="s">
        <v>77</v>
      </c>
      <c r="AW97" s="14" t="s">
        <v>29</v>
      </c>
      <c r="AX97" s="14" t="s">
        <v>73</v>
      </c>
      <c r="AY97" s="161" t="s">
        <v>122</v>
      </c>
    </row>
    <row r="98" spans="1:65" s="12" customFormat="1" ht="22.9" customHeight="1">
      <c r="B98" s="123"/>
      <c r="D98" s="124" t="s">
        <v>67</v>
      </c>
      <c r="E98" s="133" t="s">
        <v>80</v>
      </c>
      <c r="F98" s="133" t="s">
        <v>137</v>
      </c>
      <c r="J98" s="134">
        <f>BK98</f>
        <v>0</v>
      </c>
      <c r="L98" s="123"/>
      <c r="M98" s="127"/>
      <c r="N98" s="128"/>
      <c r="O98" s="128"/>
      <c r="P98" s="129">
        <f>SUM(P99:P104)</f>
        <v>14.18158</v>
      </c>
      <c r="Q98" s="128"/>
      <c r="R98" s="129">
        <f>SUM(R99:R104)</f>
        <v>0.91543545999999998</v>
      </c>
      <c r="S98" s="128"/>
      <c r="T98" s="130">
        <f>SUM(T99:T104)</f>
        <v>0</v>
      </c>
      <c r="AR98" s="124" t="s">
        <v>73</v>
      </c>
      <c r="AT98" s="131" t="s">
        <v>67</v>
      </c>
      <c r="AU98" s="131" t="s">
        <v>73</v>
      </c>
      <c r="AY98" s="124" t="s">
        <v>122</v>
      </c>
      <c r="BK98" s="132">
        <f>SUM(BK99:BK104)</f>
        <v>0</v>
      </c>
    </row>
    <row r="99" spans="1:65" s="2" customFormat="1" ht="24.2" customHeight="1">
      <c r="A99" s="30"/>
      <c r="B99" s="135"/>
      <c r="C99" s="136" t="s">
        <v>77</v>
      </c>
      <c r="D99" s="136" t="s">
        <v>124</v>
      </c>
      <c r="E99" s="137" t="s">
        <v>138</v>
      </c>
      <c r="F99" s="138" t="s">
        <v>139</v>
      </c>
      <c r="G99" s="139" t="s">
        <v>140</v>
      </c>
      <c r="H99" s="140">
        <v>14.471</v>
      </c>
      <c r="I99" s="141"/>
      <c r="J99" s="141">
        <f>ROUND(I99*H99,2)</f>
        <v>0</v>
      </c>
      <c r="K99" s="138" t="s">
        <v>128</v>
      </c>
      <c r="L99" s="31"/>
      <c r="M99" s="142" t="s">
        <v>3</v>
      </c>
      <c r="N99" s="143" t="s">
        <v>39</v>
      </c>
      <c r="O99" s="144">
        <v>0.98</v>
      </c>
      <c r="P99" s="144">
        <f>O99*H99</f>
        <v>14.18158</v>
      </c>
      <c r="Q99" s="144">
        <v>6.3259999999999997E-2</v>
      </c>
      <c r="R99" s="144">
        <f>Q99*H99</f>
        <v>0.91543545999999998</v>
      </c>
      <c r="S99" s="144">
        <v>0</v>
      </c>
      <c r="T99" s="14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6" t="s">
        <v>83</v>
      </c>
      <c r="AT99" s="146" t="s">
        <v>124</v>
      </c>
      <c r="AU99" s="146" t="s">
        <v>77</v>
      </c>
      <c r="AY99" s="18" t="s">
        <v>122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73</v>
      </c>
      <c r="BK99" s="147">
        <f>ROUND(I99*H99,2)</f>
        <v>0</v>
      </c>
      <c r="BL99" s="18" t="s">
        <v>83</v>
      </c>
      <c r="BM99" s="146" t="s">
        <v>141</v>
      </c>
    </row>
    <row r="100" spans="1:65" s="2" customFormat="1" ht="19.5">
      <c r="A100" s="30"/>
      <c r="B100" s="31"/>
      <c r="C100" s="30"/>
      <c r="D100" s="148" t="s">
        <v>130</v>
      </c>
      <c r="E100" s="30"/>
      <c r="F100" s="149" t="s">
        <v>142</v>
      </c>
      <c r="G100" s="30"/>
      <c r="H100" s="30"/>
      <c r="I100" s="30"/>
      <c r="J100" s="30"/>
      <c r="K100" s="30"/>
      <c r="L100" s="31"/>
      <c r="M100" s="150"/>
      <c r="N100" s="151"/>
      <c r="O100" s="51"/>
      <c r="P100" s="51"/>
      <c r="Q100" s="51"/>
      <c r="R100" s="51"/>
      <c r="S100" s="51"/>
      <c r="T100" s="52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T100" s="18" t="s">
        <v>130</v>
      </c>
      <c r="AU100" s="18" t="s">
        <v>77</v>
      </c>
    </row>
    <row r="101" spans="1:65" s="2" customFormat="1">
      <c r="A101" s="30"/>
      <c r="B101" s="31"/>
      <c r="C101" s="30"/>
      <c r="D101" s="152" t="s">
        <v>132</v>
      </c>
      <c r="E101" s="30"/>
      <c r="F101" s="153" t="s">
        <v>143</v>
      </c>
      <c r="G101" s="30"/>
      <c r="H101" s="30"/>
      <c r="I101" s="30"/>
      <c r="J101" s="30"/>
      <c r="K101" s="30"/>
      <c r="L101" s="31"/>
      <c r="M101" s="150"/>
      <c r="N101" s="151"/>
      <c r="O101" s="51"/>
      <c r="P101" s="51"/>
      <c r="Q101" s="51"/>
      <c r="R101" s="51"/>
      <c r="S101" s="51"/>
      <c r="T101" s="52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T101" s="18" t="s">
        <v>132</v>
      </c>
      <c r="AU101" s="18" t="s">
        <v>77</v>
      </c>
    </row>
    <row r="102" spans="1:65" s="14" customFormat="1" ht="22.5">
      <c r="B102" s="160"/>
      <c r="D102" s="148" t="s">
        <v>134</v>
      </c>
      <c r="E102" s="161" t="s">
        <v>3</v>
      </c>
      <c r="F102" s="162" t="s">
        <v>144</v>
      </c>
      <c r="H102" s="163">
        <v>8.5909999999999993</v>
      </c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134</v>
      </c>
      <c r="AU102" s="161" t="s">
        <v>77</v>
      </c>
      <c r="AV102" s="14" t="s">
        <v>77</v>
      </c>
      <c r="AW102" s="14" t="s">
        <v>29</v>
      </c>
      <c r="AX102" s="14" t="s">
        <v>68</v>
      </c>
      <c r="AY102" s="161" t="s">
        <v>122</v>
      </c>
    </row>
    <row r="103" spans="1:65" s="14" customFormat="1">
      <c r="B103" s="160"/>
      <c r="D103" s="148" t="s">
        <v>134</v>
      </c>
      <c r="E103" s="161" t="s">
        <v>3</v>
      </c>
      <c r="F103" s="162" t="s">
        <v>145</v>
      </c>
      <c r="H103" s="163">
        <v>5.88</v>
      </c>
      <c r="L103" s="160"/>
      <c r="M103" s="164"/>
      <c r="N103" s="165"/>
      <c r="O103" s="165"/>
      <c r="P103" s="165"/>
      <c r="Q103" s="165"/>
      <c r="R103" s="165"/>
      <c r="S103" s="165"/>
      <c r="T103" s="166"/>
      <c r="AT103" s="161" t="s">
        <v>134</v>
      </c>
      <c r="AU103" s="161" t="s">
        <v>77</v>
      </c>
      <c r="AV103" s="14" t="s">
        <v>77</v>
      </c>
      <c r="AW103" s="14" t="s">
        <v>29</v>
      </c>
      <c r="AX103" s="14" t="s">
        <v>68</v>
      </c>
      <c r="AY103" s="161" t="s">
        <v>122</v>
      </c>
    </row>
    <row r="104" spans="1:65" s="15" customFormat="1">
      <c r="B104" s="167"/>
      <c r="D104" s="148" t="s">
        <v>134</v>
      </c>
      <c r="E104" s="168" t="s">
        <v>3</v>
      </c>
      <c r="F104" s="169" t="s">
        <v>146</v>
      </c>
      <c r="H104" s="170">
        <v>14.471</v>
      </c>
      <c r="L104" s="167"/>
      <c r="M104" s="171"/>
      <c r="N104" s="172"/>
      <c r="O104" s="172"/>
      <c r="P104" s="172"/>
      <c r="Q104" s="172"/>
      <c r="R104" s="172"/>
      <c r="S104" s="172"/>
      <c r="T104" s="173"/>
      <c r="AT104" s="168" t="s">
        <v>134</v>
      </c>
      <c r="AU104" s="168" t="s">
        <v>77</v>
      </c>
      <c r="AV104" s="15" t="s">
        <v>83</v>
      </c>
      <c r="AW104" s="15" t="s">
        <v>29</v>
      </c>
      <c r="AX104" s="15" t="s">
        <v>73</v>
      </c>
      <c r="AY104" s="168" t="s">
        <v>122</v>
      </c>
    </row>
    <row r="105" spans="1:65" s="12" customFormat="1" ht="22.9" customHeight="1">
      <c r="B105" s="123"/>
      <c r="D105" s="124" t="s">
        <v>67</v>
      </c>
      <c r="E105" s="133" t="s">
        <v>147</v>
      </c>
      <c r="F105" s="133" t="s">
        <v>148</v>
      </c>
      <c r="J105" s="134">
        <f>BK105</f>
        <v>0</v>
      </c>
      <c r="L105" s="123"/>
      <c r="M105" s="127"/>
      <c r="N105" s="128"/>
      <c r="O105" s="128"/>
      <c r="P105" s="129">
        <f>SUM(P106:P147)</f>
        <v>230.92526199999998</v>
      </c>
      <c r="Q105" s="128"/>
      <c r="R105" s="129">
        <f>SUM(R106:R147)</f>
        <v>12.1224285</v>
      </c>
      <c r="S105" s="128"/>
      <c r="T105" s="130">
        <f>SUM(T106:T147)</f>
        <v>0</v>
      </c>
      <c r="AR105" s="124" t="s">
        <v>73</v>
      </c>
      <c r="AT105" s="131" t="s">
        <v>67</v>
      </c>
      <c r="AU105" s="131" t="s">
        <v>73</v>
      </c>
      <c r="AY105" s="124" t="s">
        <v>122</v>
      </c>
      <c r="BK105" s="132">
        <f>SUM(BK106:BK147)</f>
        <v>0</v>
      </c>
    </row>
    <row r="106" spans="1:65" s="2" customFormat="1" ht="24.2" customHeight="1">
      <c r="A106" s="30"/>
      <c r="B106" s="135"/>
      <c r="C106" s="136" t="s">
        <v>80</v>
      </c>
      <c r="D106" s="136" t="s">
        <v>124</v>
      </c>
      <c r="E106" s="137" t="s">
        <v>149</v>
      </c>
      <c r="F106" s="138" t="s">
        <v>150</v>
      </c>
      <c r="G106" s="139" t="s">
        <v>151</v>
      </c>
      <c r="H106" s="140">
        <v>22.91</v>
      </c>
      <c r="I106" s="141"/>
      <c r="J106" s="141">
        <f>ROUND(I106*H106,2)</f>
        <v>0</v>
      </c>
      <c r="K106" s="138" t="s">
        <v>128</v>
      </c>
      <c r="L106" s="31"/>
      <c r="M106" s="142" t="s">
        <v>3</v>
      </c>
      <c r="N106" s="143" t="s">
        <v>39</v>
      </c>
      <c r="O106" s="144">
        <v>9.0999999999999998E-2</v>
      </c>
      <c r="P106" s="144">
        <f>O106*H106</f>
        <v>2.0848100000000001</v>
      </c>
      <c r="Q106" s="144">
        <v>6.4999999999999997E-3</v>
      </c>
      <c r="R106" s="144">
        <f>Q106*H106</f>
        <v>0.14891499999999999</v>
      </c>
      <c r="S106" s="144">
        <v>0</v>
      </c>
      <c r="T106" s="14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6" t="s">
        <v>83</v>
      </c>
      <c r="AT106" s="146" t="s">
        <v>124</v>
      </c>
      <c r="AU106" s="146" t="s">
        <v>77</v>
      </c>
      <c r="AY106" s="18" t="s">
        <v>122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73</v>
      </c>
      <c r="BK106" s="147">
        <f>ROUND(I106*H106,2)</f>
        <v>0</v>
      </c>
      <c r="BL106" s="18" t="s">
        <v>83</v>
      </c>
      <c r="BM106" s="146" t="s">
        <v>152</v>
      </c>
    </row>
    <row r="107" spans="1:65" s="2" customFormat="1" ht="19.5">
      <c r="A107" s="30"/>
      <c r="B107" s="31"/>
      <c r="C107" s="30"/>
      <c r="D107" s="148" t="s">
        <v>130</v>
      </c>
      <c r="E107" s="30"/>
      <c r="F107" s="149" t="s">
        <v>153</v>
      </c>
      <c r="G107" s="30"/>
      <c r="H107" s="30"/>
      <c r="I107" s="30"/>
      <c r="J107" s="30"/>
      <c r="K107" s="30"/>
      <c r="L107" s="31"/>
      <c r="M107" s="150"/>
      <c r="N107" s="151"/>
      <c r="O107" s="51"/>
      <c r="P107" s="51"/>
      <c r="Q107" s="51"/>
      <c r="R107" s="51"/>
      <c r="S107" s="51"/>
      <c r="T107" s="52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T107" s="18" t="s">
        <v>130</v>
      </c>
      <c r="AU107" s="18" t="s">
        <v>77</v>
      </c>
    </row>
    <row r="108" spans="1:65" s="2" customFormat="1">
      <c r="A108" s="30"/>
      <c r="B108" s="31"/>
      <c r="C108" s="30"/>
      <c r="D108" s="152" t="s">
        <v>132</v>
      </c>
      <c r="E108" s="30"/>
      <c r="F108" s="153" t="s">
        <v>154</v>
      </c>
      <c r="G108" s="30"/>
      <c r="H108" s="30"/>
      <c r="I108" s="30"/>
      <c r="J108" s="30"/>
      <c r="K108" s="30"/>
      <c r="L108" s="31"/>
      <c r="M108" s="150"/>
      <c r="N108" s="151"/>
      <c r="O108" s="51"/>
      <c r="P108" s="51"/>
      <c r="Q108" s="51"/>
      <c r="R108" s="51"/>
      <c r="S108" s="51"/>
      <c r="T108" s="52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T108" s="18" t="s">
        <v>132</v>
      </c>
      <c r="AU108" s="18" t="s">
        <v>77</v>
      </c>
    </row>
    <row r="109" spans="1:65" s="13" customFormat="1">
      <c r="B109" s="154"/>
      <c r="D109" s="148" t="s">
        <v>134</v>
      </c>
      <c r="E109" s="155" t="s">
        <v>3</v>
      </c>
      <c r="F109" s="156" t="s">
        <v>155</v>
      </c>
      <c r="H109" s="155" t="s">
        <v>3</v>
      </c>
      <c r="L109" s="154"/>
      <c r="M109" s="157"/>
      <c r="N109" s="158"/>
      <c r="O109" s="158"/>
      <c r="P109" s="158"/>
      <c r="Q109" s="158"/>
      <c r="R109" s="158"/>
      <c r="S109" s="158"/>
      <c r="T109" s="159"/>
      <c r="AT109" s="155" t="s">
        <v>134</v>
      </c>
      <c r="AU109" s="155" t="s">
        <v>77</v>
      </c>
      <c r="AV109" s="13" t="s">
        <v>73</v>
      </c>
      <c r="AW109" s="13" t="s">
        <v>29</v>
      </c>
      <c r="AX109" s="13" t="s">
        <v>68</v>
      </c>
      <c r="AY109" s="155" t="s">
        <v>122</v>
      </c>
    </row>
    <row r="110" spans="1:65" s="14" customFormat="1">
      <c r="B110" s="160"/>
      <c r="D110" s="148" t="s">
        <v>134</v>
      </c>
      <c r="E110" s="161" t="s">
        <v>3</v>
      </c>
      <c r="F110" s="162" t="s">
        <v>156</v>
      </c>
      <c r="H110" s="163">
        <v>22.91</v>
      </c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134</v>
      </c>
      <c r="AU110" s="161" t="s">
        <v>77</v>
      </c>
      <c r="AV110" s="14" t="s">
        <v>77</v>
      </c>
      <c r="AW110" s="14" t="s">
        <v>29</v>
      </c>
      <c r="AX110" s="14" t="s">
        <v>73</v>
      </c>
      <c r="AY110" s="161" t="s">
        <v>122</v>
      </c>
    </row>
    <row r="111" spans="1:65" s="2" customFormat="1" ht="24.2" customHeight="1">
      <c r="A111" s="30"/>
      <c r="B111" s="135"/>
      <c r="C111" s="136" t="s">
        <v>83</v>
      </c>
      <c r="D111" s="136" t="s">
        <v>124</v>
      </c>
      <c r="E111" s="137" t="s">
        <v>157</v>
      </c>
      <c r="F111" s="138" t="s">
        <v>158</v>
      </c>
      <c r="G111" s="139" t="s">
        <v>151</v>
      </c>
      <c r="H111" s="140">
        <v>22.91</v>
      </c>
      <c r="I111" s="141"/>
      <c r="J111" s="141">
        <f>ROUND(I111*H111,2)</f>
        <v>0</v>
      </c>
      <c r="K111" s="138" t="s">
        <v>128</v>
      </c>
      <c r="L111" s="31"/>
      <c r="M111" s="142" t="s">
        <v>3</v>
      </c>
      <c r="N111" s="143" t="s">
        <v>39</v>
      </c>
      <c r="O111" s="144">
        <v>0.55000000000000004</v>
      </c>
      <c r="P111" s="144">
        <f>O111*H111</f>
        <v>12.6005</v>
      </c>
      <c r="Q111" s="144">
        <v>2.5000000000000001E-2</v>
      </c>
      <c r="R111" s="144">
        <f>Q111*H111</f>
        <v>0.57274999999999998</v>
      </c>
      <c r="S111" s="144">
        <v>0</v>
      </c>
      <c r="T111" s="145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46" t="s">
        <v>83</v>
      </c>
      <c r="AT111" s="146" t="s">
        <v>124</v>
      </c>
      <c r="AU111" s="146" t="s">
        <v>77</v>
      </c>
      <c r="AY111" s="18" t="s">
        <v>122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73</v>
      </c>
      <c r="BK111" s="147">
        <f>ROUND(I111*H111,2)</f>
        <v>0</v>
      </c>
      <c r="BL111" s="18" t="s">
        <v>83</v>
      </c>
      <c r="BM111" s="146" t="s">
        <v>159</v>
      </c>
    </row>
    <row r="112" spans="1:65" s="2" customFormat="1" ht="29.25">
      <c r="A112" s="30"/>
      <c r="B112" s="31"/>
      <c r="C112" s="30"/>
      <c r="D112" s="148" t="s">
        <v>130</v>
      </c>
      <c r="E112" s="30"/>
      <c r="F112" s="149" t="s">
        <v>160</v>
      </c>
      <c r="G112" s="30"/>
      <c r="H112" s="30"/>
      <c r="I112" s="30"/>
      <c r="J112" s="30"/>
      <c r="K112" s="30"/>
      <c r="L112" s="31"/>
      <c r="M112" s="150"/>
      <c r="N112" s="151"/>
      <c r="O112" s="51"/>
      <c r="P112" s="51"/>
      <c r="Q112" s="51"/>
      <c r="R112" s="51"/>
      <c r="S112" s="51"/>
      <c r="T112" s="52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T112" s="18" t="s">
        <v>130</v>
      </c>
      <c r="AU112" s="18" t="s">
        <v>77</v>
      </c>
    </row>
    <row r="113" spans="1:65" s="2" customFormat="1">
      <c r="A113" s="30"/>
      <c r="B113" s="31"/>
      <c r="C113" s="30"/>
      <c r="D113" s="152" t="s">
        <v>132</v>
      </c>
      <c r="E113" s="30"/>
      <c r="F113" s="153" t="s">
        <v>161</v>
      </c>
      <c r="G113" s="30"/>
      <c r="H113" s="30"/>
      <c r="I113" s="30"/>
      <c r="J113" s="30"/>
      <c r="K113" s="30"/>
      <c r="L113" s="31"/>
      <c r="M113" s="150"/>
      <c r="N113" s="151"/>
      <c r="O113" s="51"/>
      <c r="P113" s="51"/>
      <c r="Q113" s="51"/>
      <c r="R113" s="51"/>
      <c r="S113" s="51"/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8" t="s">
        <v>132</v>
      </c>
      <c r="AU113" s="18" t="s">
        <v>77</v>
      </c>
    </row>
    <row r="114" spans="1:65" s="2" customFormat="1" ht="24.2" customHeight="1">
      <c r="A114" s="30"/>
      <c r="B114" s="135"/>
      <c r="C114" s="136" t="s">
        <v>86</v>
      </c>
      <c r="D114" s="136" t="s">
        <v>124</v>
      </c>
      <c r="E114" s="137" t="s">
        <v>162</v>
      </c>
      <c r="F114" s="138" t="s">
        <v>163</v>
      </c>
      <c r="G114" s="139" t="s">
        <v>151</v>
      </c>
      <c r="H114" s="140">
        <v>45.82</v>
      </c>
      <c r="I114" s="141"/>
      <c r="J114" s="141">
        <f>ROUND(I114*H114,2)</f>
        <v>0</v>
      </c>
      <c r="K114" s="138" t="s">
        <v>128</v>
      </c>
      <c r="L114" s="31"/>
      <c r="M114" s="142" t="s">
        <v>3</v>
      </c>
      <c r="N114" s="143" t="s">
        <v>39</v>
      </c>
      <c r="O114" s="144">
        <v>0.1</v>
      </c>
      <c r="P114" s="144">
        <f>O114*H114</f>
        <v>4.5819999999999999</v>
      </c>
      <c r="Q114" s="144">
        <v>7.0000000000000001E-3</v>
      </c>
      <c r="R114" s="144">
        <f>Q114*H114</f>
        <v>0.32074000000000003</v>
      </c>
      <c r="S114" s="144">
        <v>0</v>
      </c>
      <c r="T114" s="145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6" t="s">
        <v>83</v>
      </c>
      <c r="AT114" s="146" t="s">
        <v>124</v>
      </c>
      <c r="AU114" s="146" t="s">
        <v>77</v>
      </c>
      <c r="AY114" s="18" t="s">
        <v>122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73</v>
      </c>
      <c r="BK114" s="147">
        <f>ROUND(I114*H114,2)</f>
        <v>0</v>
      </c>
      <c r="BL114" s="18" t="s">
        <v>83</v>
      </c>
      <c r="BM114" s="146" t="s">
        <v>164</v>
      </c>
    </row>
    <row r="115" spans="1:65" s="2" customFormat="1" ht="29.25">
      <c r="A115" s="30"/>
      <c r="B115" s="31"/>
      <c r="C115" s="30"/>
      <c r="D115" s="148" t="s">
        <v>130</v>
      </c>
      <c r="E115" s="30"/>
      <c r="F115" s="149" t="s">
        <v>165</v>
      </c>
      <c r="G115" s="30"/>
      <c r="H115" s="30"/>
      <c r="I115" s="30"/>
      <c r="J115" s="30"/>
      <c r="K115" s="30"/>
      <c r="L115" s="31"/>
      <c r="M115" s="150"/>
      <c r="N115" s="151"/>
      <c r="O115" s="51"/>
      <c r="P115" s="51"/>
      <c r="Q115" s="51"/>
      <c r="R115" s="51"/>
      <c r="S115" s="51"/>
      <c r="T115" s="52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T115" s="18" t="s">
        <v>130</v>
      </c>
      <c r="AU115" s="18" t="s">
        <v>77</v>
      </c>
    </row>
    <row r="116" spans="1:65" s="2" customFormat="1">
      <c r="A116" s="30"/>
      <c r="B116" s="31"/>
      <c r="C116" s="30"/>
      <c r="D116" s="152" t="s">
        <v>132</v>
      </c>
      <c r="E116" s="30"/>
      <c r="F116" s="153" t="s">
        <v>166</v>
      </c>
      <c r="G116" s="30"/>
      <c r="H116" s="30"/>
      <c r="I116" s="30"/>
      <c r="J116" s="30"/>
      <c r="K116" s="30"/>
      <c r="L116" s="31"/>
      <c r="M116" s="150"/>
      <c r="N116" s="151"/>
      <c r="O116" s="51"/>
      <c r="P116" s="51"/>
      <c r="Q116" s="51"/>
      <c r="R116" s="51"/>
      <c r="S116" s="51"/>
      <c r="T116" s="52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T116" s="18" t="s">
        <v>132</v>
      </c>
      <c r="AU116" s="18" t="s">
        <v>77</v>
      </c>
    </row>
    <row r="117" spans="1:65" s="14" customFormat="1">
      <c r="B117" s="160"/>
      <c r="D117" s="148" t="s">
        <v>134</v>
      </c>
      <c r="E117" s="161" t="s">
        <v>3</v>
      </c>
      <c r="F117" s="162" t="s">
        <v>167</v>
      </c>
      <c r="H117" s="163">
        <v>45.82</v>
      </c>
      <c r="L117" s="160"/>
      <c r="M117" s="164"/>
      <c r="N117" s="165"/>
      <c r="O117" s="165"/>
      <c r="P117" s="165"/>
      <c r="Q117" s="165"/>
      <c r="R117" s="165"/>
      <c r="S117" s="165"/>
      <c r="T117" s="166"/>
      <c r="AT117" s="161" t="s">
        <v>134</v>
      </c>
      <c r="AU117" s="161" t="s">
        <v>77</v>
      </c>
      <c r="AV117" s="14" t="s">
        <v>77</v>
      </c>
      <c r="AW117" s="14" t="s">
        <v>29</v>
      </c>
      <c r="AX117" s="14" t="s">
        <v>73</v>
      </c>
      <c r="AY117" s="161" t="s">
        <v>122</v>
      </c>
    </row>
    <row r="118" spans="1:65" s="2" customFormat="1" ht="24.2" customHeight="1">
      <c r="A118" s="30"/>
      <c r="B118" s="135"/>
      <c r="C118" s="136" t="s">
        <v>147</v>
      </c>
      <c r="D118" s="136" t="s">
        <v>124</v>
      </c>
      <c r="E118" s="137" t="s">
        <v>168</v>
      </c>
      <c r="F118" s="138" t="s">
        <v>169</v>
      </c>
      <c r="G118" s="139" t="s">
        <v>151</v>
      </c>
      <c r="H118" s="140">
        <v>243.517</v>
      </c>
      <c r="I118" s="141"/>
      <c r="J118" s="141">
        <f>ROUND(I118*H118,2)</f>
        <v>0</v>
      </c>
      <c r="K118" s="138" t="s">
        <v>128</v>
      </c>
      <c r="L118" s="31"/>
      <c r="M118" s="142" t="s">
        <v>3</v>
      </c>
      <c r="N118" s="143" t="s">
        <v>39</v>
      </c>
      <c r="O118" s="144">
        <v>7.5999999999999998E-2</v>
      </c>
      <c r="P118" s="144">
        <f>O118*H118</f>
        <v>18.507292</v>
      </c>
      <c r="Q118" s="144">
        <v>6.4999999999999997E-3</v>
      </c>
      <c r="R118" s="144">
        <f>Q118*H118</f>
        <v>1.5828605</v>
      </c>
      <c r="S118" s="144">
        <v>0</v>
      </c>
      <c r="T118" s="145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6" t="s">
        <v>83</v>
      </c>
      <c r="AT118" s="146" t="s">
        <v>124</v>
      </c>
      <c r="AU118" s="146" t="s">
        <v>77</v>
      </c>
      <c r="AY118" s="18" t="s">
        <v>122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73</v>
      </c>
      <c r="BK118" s="147">
        <f>ROUND(I118*H118,2)</f>
        <v>0</v>
      </c>
      <c r="BL118" s="18" t="s">
        <v>83</v>
      </c>
      <c r="BM118" s="146" t="s">
        <v>170</v>
      </c>
    </row>
    <row r="119" spans="1:65" s="2" customFormat="1" ht="19.5">
      <c r="A119" s="30"/>
      <c r="B119" s="31"/>
      <c r="C119" s="30"/>
      <c r="D119" s="148" t="s">
        <v>130</v>
      </c>
      <c r="E119" s="30"/>
      <c r="F119" s="149" t="s">
        <v>171</v>
      </c>
      <c r="G119" s="30"/>
      <c r="H119" s="30"/>
      <c r="I119" s="30"/>
      <c r="J119" s="30"/>
      <c r="K119" s="30"/>
      <c r="L119" s="31"/>
      <c r="M119" s="150"/>
      <c r="N119" s="151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130</v>
      </c>
      <c r="AU119" s="18" t="s">
        <v>77</v>
      </c>
    </row>
    <row r="120" spans="1:65" s="2" customFormat="1">
      <c r="A120" s="30"/>
      <c r="B120" s="31"/>
      <c r="C120" s="30"/>
      <c r="D120" s="152" t="s">
        <v>132</v>
      </c>
      <c r="E120" s="30"/>
      <c r="F120" s="153" t="s">
        <v>172</v>
      </c>
      <c r="G120" s="30"/>
      <c r="H120" s="30"/>
      <c r="I120" s="30"/>
      <c r="J120" s="30"/>
      <c r="K120" s="30"/>
      <c r="L120" s="31"/>
      <c r="M120" s="150"/>
      <c r="N120" s="151"/>
      <c r="O120" s="51"/>
      <c r="P120" s="51"/>
      <c r="Q120" s="51"/>
      <c r="R120" s="51"/>
      <c r="S120" s="51"/>
      <c r="T120" s="52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132</v>
      </c>
      <c r="AU120" s="18" t="s">
        <v>77</v>
      </c>
    </row>
    <row r="121" spans="1:65" s="13" customFormat="1">
      <c r="B121" s="154"/>
      <c r="D121" s="148" t="s">
        <v>134</v>
      </c>
      <c r="E121" s="155" t="s">
        <v>3</v>
      </c>
      <c r="F121" s="156" t="s">
        <v>173</v>
      </c>
      <c r="H121" s="155" t="s">
        <v>3</v>
      </c>
      <c r="L121" s="154"/>
      <c r="M121" s="157"/>
      <c r="N121" s="158"/>
      <c r="O121" s="158"/>
      <c r="P121" s="158"/>
      <c r="Q121" s="158"/>
      <c r="R121" s="158"/>
      <c r="S121" s="158"/>
      <c r="T121" s="159"/>
      <c r="AT121" s="155" t="s">
        <v>134</v>
      </c>
      <c r="AU121" s="155" t="s">
        <v>77</v>
      </c>
      <c r="AV121" s="13" t="s">
        <v>73</v>
      </c>
      <c r="AW121" s="13" t="s">
        <v>29</v>
      </c>
      <c r="AX121" s="13" t="s">
        <v>68</v>
      </c>
      <c r="AY121" s="155" t="s">
        <v>122</v>
      </c>
    </row>
    <row r="122" spans="1:65" s="14" customFormat="1">
      <c r="B122" s="160"/>
      <c r="D122" s="148" t="s">
        <v>134</v>
      </c>
      <c r="E122" s="161" t="s">
        <v>3</v>
      </c>
      <c r="F122" s="162" t="s">
        <v>174</v>
      </c>
      <c r="H122" s="163">
        <v>151.62799999999999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134</v>
      </c>
      <c r="AU122" s="161" t="s">
        <v>77</v>
      </c>
      <c r="AV122" s="14" t="s">
        <v>77</v>
      </c>
      <c r="AW122" s="14" t="s">
        <v>29</v>
      </c>
      <c r="AX122" s="14" t="s">
        <v>68</v>
      </c>
      <c r="AY122" s="161" t="s">
        <v>122</v>
      </c>
    </row>
    <row r="123" spans="1:65" s="14" customFormat="1">
      <c r="B123" s="160"/>
      <c r="D123" s="148" t="s">
        <v>134</v>
      </c>
      <c r="E123" s="161" t="s">
        <v>3</v>
      </c>
      <c r="F123" s="162" t="s">
        <v>175</v>
      </c>
      <c r="H123" s="163">
        <v>61.82</v>
      </c>
      <c r="L123" s="160"/>
      <c r="M123" s="164"/>
      <c r="N123" s="165"/>
      <c r="O123" s="165"/>
      <c r="P123" s="165"/>
      <c r="Q123" s="165"/>
      <c r="R123" s="165"/>
      <c r="S123" s="165"/>
      <c r="T123" s="166"/>
      <c r="AT123" s="161" t="s">
        <v>134</v>
      </c>
      <c r="AU123" s="161" t="s">
        <v>77</v>
      </c>
      <c r="AV123" s="14" t="s">
        <v>77</v>
      </c>
      <c r="AW123" s="14" t="s">
        <v>29</v>
      </c>
      <c r="AX123" s="14" t="s">
        <v>68</v>
      </c>
      <c r="AY123" s="161" t="s">
        <v>122</v>
      </c>
    </row>
    <row r="124" spans="1:65" s="13" customFormat="1">
      <c r="B124" s="154"/>
      <c r="D124" s="148" t="s">
        <v>134</v>
      </c>
      <c r="E124" s="155" t="s">
        <v>3</v>
      </c>
      <c r="F124" s="156" t="s">
        <v>176</v>
      </c>
      <c r="H124" s="155" t="s">
        <v>3</v>
      </c>
      <c r="L124" s="154"/>
      <c r="M124" s="157"/>
      <c r="N124" s="158"/>
      <c r="O124" s="158"/>
      <c r="P124" s="158"/>
      <c r="Q124" s="158"/>
      <c r="R124" s="158"/>
      <c r="S124" s="158"/>
      <c r="T124" s="159"/>
      <c r="AT124" s="155" t="s">
        <v>134</v>
      </c>
      <c r="AU124" s="155" t="s">
        <v>77</v>
      </c>
      <c r="AV124" s="13" t="s">
        <v>73</v>
      </c>
      <c r="AW124" s="13" t="s">
        <v>29</v>
      </c>
      <c r="AX124" s="13" t="s">
        <v>68</v>
      </c>
      <c r="AY124" s="155" t="s">
        <v>122</v>
      </c>
    </row>
    <row r="125" spans="1:65" s="14" customFormat="1">
      <c r="B125" s="160"/>
      <c r="D125" s="148" t="s">
        <v>134</v>
      </c>
      <c r="E125" s="161" t="s">
        <v>3</v>
      </c>
      <c r="F125" s="162" t="s">
        <v>177</v>
      </c>
      <c r="H125" s="163">
        <v>30.068999999999999</v>
      </c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134</v>
      </c>
      <c r="AU125" s="161" t="s">
        <v>77</v>
      </c>
      <c r="AV125" s="14" t="s">
        <v>77</v>
      </c>
      <c r="AW125" s="14" t="s">
        <v>29</v>
      </c>
      <c r="AX125" s="14" t="s">
        <v>68</v>
      </c>
      <c r="AY125" s="161" t="s">
        <v>122</v>
      </c>
    </row>
    <row r="126" spans="1:65" s="15" customFormat="1">
      <c r="B126" s="167"/>
      <c r="D126" s="148" t="s">
        <v>134</v>
      </c>
      <c r="E126" s="168" t="s">
        <v>3</v>
      </c>
      <c r="F126" s="169" t="s">
        <v>146</v>
      </c>
      <c r="H126" s="170">
        <v>243.51699999999997</v>
      </c>
      <c r="L126" s="167"/>
      <c r="M126" s="171"/>
      <c r="N126" s="172"/>
      <c r="O126" s="172"/>
      <c r="P126" s="172"/>
      <c r="Q126" s="172"/>
      <c r="R126" s="172"/>
      <c r="S126" s="172"/>
      <c r="T126" s="173"/>
      <c r="AT126" s="168" t="s">
        <v>134</v>
      </c>
      <c r="AU126" s="168" t="s">
        <v>77</v>
      </c>
      <c r="AV126" s="15" t="s">
        <v>83</v>
      </c>
      <c r="AW126" s="15" t="s">
        <v>29</v>
      </c>
      <c r="AX126" s="15" t="s">
        <v>73</v>
      </c>
      <c r="AY126" s="168" t="s">
        <v>122</v>
      </c>
    </row>
    <row r="127" spans="1:65" s="2" customFormat="1" ht="24.2" customHeight="1">
      <c r="A127" s="30"/>
      <c r="B127" s="135"/>
      <c r="C127" s="136" t="s">
        <v>178</v>
      </c>
      <c r="D127" s="136" t="s">
        <v>124</v>
      </c>
      <c r="E127" s="137" t="s">
        <v>179</v>
      </c>
      <c r="F127" s="138" t="s">
        <v>180</v>
      </c>
      <c r="G127" s="139" t="s">
        <v>151</v>
      </c>
      <c r="H127" s="140">
        <v>243.517</v>
      </c>
      <c r="I127" s="141"/>
      <c r="J127" s="141">
        <f>ROUND(I127*H127,2)</f>
        <v>0</v>
      </c>
      <c r="K127" s="138" t="s">
        <v>128</v>
      </c>
      <c r="L127" s="31"/>
      <c r="M127" s="142" t="s">
        <v>3</v>
      </c>
      <c r="N127" s="143" t="s">
        <v>39</v>
      </c>
      <c r="O127" s="144">
        <v>0.46</v>
      </c>
      <c r="P127" s="144">
        <f>O127*H127</f>
        <v>112.01782</v>
      </c>
      <c r="Q127" s="144">
        <v>2.5000000000000001E-2</v>
      </c>
      <c r="R127" s="144">
        <f>Q127*H127</f>
        <v>6.0879250000000003</v>
      </c>
      <c r="S127" s="144">
        <v>0</v>
      </c>
      <c r="T127" s="145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46" t="s">
        <v>83</v>
      </c>
      <c r="AT127" s="146" t="s">
        <v>124</v>
      </c>
      <c r="AU127" s="146" t="s">
        <v>77</v>
      </c>
      <c r="AY127" s="18" t="s">
        <v>122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73</v>
      </c>
      <c r="BK127" s="147">
        <f>ROUND(I127*H127,2)</f>
        <v>0</v>
      </c>
      <c r="BL127" s="18" t="s">
        <v>83</v>
      </c>
      <c r="BM127" s="146" t="s">
        <v>181</v>
      </c>
    </row>
    <row r="128" spans="1:65" s="2" customFormat="1" ht="29.25">
      <c r="A128" s="30"/>
      <c r="B128" s="31"/>
      <c r="C128" s="30"/>
      <c r="D128" s="148" t="s">
        <v>130</v>
      </c>
      <c r="E128" s="30"/>
      <c r="F128" s="149" t="s">
        <v>182</v>
      </c>
      <c r="G128" s="30"/>
      <c r="H128" s="30"/>
      <c r="I128" s="30"/>
      <c r="J128" s="30"/>
      <c r="K128" s="30"/>
      <c r="L128" s="31"/>
      <c r="M128" s="150"/>
      <c r="N128" s="151"/>
      <c r="O128" s="51"/>
      <c r="P128" s="51"/>
      <c r="Q128" s="51"/>
      <c r="R128" s="51"/>
      <c r="S128" s="51"/>
      <c r="T128" s="52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130</v>
      </c>
      <c r="AU128" s="18" t="s">
        <v>77</v>
      </c>
    </row>
    <row r="129" spans="1:65" s="2" customFormat="1">
      <c r="A129" s="30"/>
      <c r="B129" s="31"/>
      <c r="C129" s="30"/>
      <c r="D129" s="152" t="s">
        <v>132</v>
      </c>
      <c r="E129" s="30"/>
      <c r="F129" s="153" t="s">
        <v>183</v>
      </c>
      <c r="G129" s="30"/>
      <c r="H129" s="30"/>
      <c r="I129" s="30"/>
      <c r="J129" s="30"/>
      <c r="K129" s="30"/>
      <c r="L129" s="31"/>
      <c r="M129" s="150"/>
      <c r="N129" s="151"/>
      <c r="O129" s="51"/>
      <c r="P129" s="51"/>
      <c r="Q129" s="51"/>
      <c r="R129" s="51"/>
      <c r="S129" s="51"/>
      <c r="T129" s="52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132</v>
      </c>
      <c r="AU129" s="18" t="s">
        <v>77</v>
      </c>
    </row>
    <row r="130" spans="1:65" s="2" customFormat="1" ht="24.2" customHeight="1">
      <c r="A130" s="30"/>
      <c r="B130" s="135"/>
      <c r="C130" s="136" t="s">
        <v>184</v>
      </c>
      <c r="D130" s="136" t="s">
        <v>124</v>
      </c>
      <c r="E130" s="137" t="s">
        <v>185</v>
      </c>
      <c r="F130" s="138" t="s">
        <v>186</v>
      </c>
      <c r="G130" s="139" t="s">
        <v>151</v>
      </c>
      <c r="H130" s="140">
        <v>487.03399999999999</v>
      </c>
      <c r="I130" s="141"/>
      <c r="J130" s="141">
        <f>ROUND(I130*H130,2)</f>
        <v>0</v>
      </c>
      <c r="K130" s="138" t="s">
        <v>128</v>
      </c>
      <c r="L130" s="31"/>
      <c r="M130" s="142" t="s">
        <v>3</v>
      </c>
      <c r="N130" s="143" t="s">
        <v>39</v>
      </c>
      <c r="O130" s="144">
        <v>0.09</v>
      </c>
      <c r="P130" s="144">
        <f>O130*H130</f>
        <v>43.833059999999996</v>
      </c>
      <c r="Q130" s="144">
        <v>7.0000000000000001E-3</v>
      </c>
      <c r="R130" s="144">
        <f>Q130*H130</f>
        <v>3.4092380000000002</v>
      </c>
      <c r="S130" s="144">
        <v>0</v>
      </c>
      <c r="T130" s="145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46" t="s">
        <v>83</v>
      </c>
      <c r="AT130" s="146" t="s">
        <v>124</v>
      </c>
      <c r="AU130" s="146" t="s">
        <v>77</v>
      </c>
      <c r="AY130" s="18" t="s">
        <v>122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8" t="s">
        <v>73</v>
      </c>
      <c r="BK130" s="147">
        <f>ROUND(I130*H130,2)</f>
        <v>0</v>
      </c>
      <c r="BL130" s="18" t="s">
        <v>83</v>
      </c>
      <c r="BM130" s="146" t="s">
        <v>187</v>
      </c>
    </row>
    <row r="131" spans="1:65" s="2" customFormat="1" ht="29.25">
      <c r="A131" s="30"/>
      <c r="B131" s="31"/>
      <c r="C131" s="30"/>
      <c r="D131" s="148" t="s">
        <v>130</v>
      </c>
      <c r="E131" s="30"/>
      <c r="F131" s="149" t="s">
        <v>188</v>
      </c>
      <c r="G131" s="30"/>
      <c r="H131" s="30"/>
      <c r="I131" s="30"/>
      <c r="J131" s="30"/>
      <c r="K131" s="30"/>
      <c r="L131" s="31"/>
      <c r="M131" s="150"/>
      <c r="N131" s="151"/>
      <c r="O131" s="51"/>
      <c r="P131" s="51"/>
      <c r="Q131" s="51"/>
      <c r="R131" s="51"/>
      <c r="S131" s="51"/>
      <c r="T131" s="52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130</v>
      </c>
      <c r="AU131" s="18" t="s">
        <v>77</v>
      </c>
    </row>
    <row r="132" spans="1:65" s="2" customFormat="1">
      <c r="A132" s="30"/>
      <c r="B132" s="31"/>
      <c r="C132" s="30"/>
      <c r="D132" s="152" t="s">
        <v>132</v>
      </c>
      <c r="E132" s="30"/>
      <c r="F132" s="153" t="s">
        <v>189</v>
      </c>
      <c r="G132" s="30"/>
      <c r="H132" s="30"/>
      <c r="I132" s="30"/>
      <c r="J132" s="30"/>
      <c r="K132" s="30"/>
      <c r="L132" s="31"/>
      <c r="M132" s="150"/>
      <c r="N132" s="151"/>
      <c r="O132" s="51"/>
      <c r="P132" s="51"/>
      <c r="Q132" s="51"/>
      <c r="R132" s="51"/>
      <c r="S132" s="51"/>
      <c r="T132" s="52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8" t="s">
        <v>132</v>
      </c>
      <c r="AU132" s="18" t="s">
        <v>77</v>
      </c>
    </row>
    <row r="133" spans="1:65" s="14" customFormat="1">
      <c r="B133" s="160"/>
      <c r="D133" s="148" t="s">
        <v>134</v>
      </c>
      <c r="E133" s="161" t="s">
        <v>3</v>
      </c>
      <c r="F133" s="162" t="s">
        <v>190</v>
      </c>
      <c r="H133" s="163">
        <v>487.03399999999999</v>
      </c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134</v>
      </c>
      <c r="AU133" s="161" t="s">
        <v>77</v>
      </c>
      <c r="AV133" s="14" t="s">
        <v>77</v>
      </c>
      <c r="AW133" s="14" t="s">
        <v>29</v>
      </c>
      <c r="AX133" s="14" t="s">
        <v>73</v>
      </c>
      <c r="AY133" s="161" t="s">
        <v>122</v>
      </c>
    </row>
    <row r="134" spans="1:65" s="2" customFormat="1" ht="24.2" customHeight="1">
      <c r="A134" s="30"/>
      <c r="B134" s="135"/>
      <c r="C134" s="136" t="s">
        <v>191</v>
      </c>
      <c r="D134" s="136" t="s">
        <v>124</v>
      </c>
      <c r="E134" s="137" t="s">
        <v>192</v>
      </c>
      <c r="F134" s="138" t="s">
        <v>193</v>
      </c>
      <c r="G134" s="139" t="s">
        <v>194</v>
      </c>
      <c r="H134" s="140">
        <v>1</v>
      </c>
      <c r="I134" s="141"/>
      <c r="J134" s="141">
        <f>ROUND(I134*H134,2)</f>
        <v>0</v>
      </c>
      <c r="K134" s="138" t="s">
        <v>3</v>
      </c>
      <c r="L134" s="31"/>
      <c r="M134" s="142" t="s">
        <v>3</v>
      </c>
      <c r="N134" s="143" t="s">
        <v>39</v>
      </c>
      <c r="O134" s="144">
        <v>0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46" t="s">
        <v>83</v>
      </c>
      <c r="AT134" s="146" t="s">
        <v>124</v>
      </c>
      <c r="AU134" s="146" t="s">
        <v>77</v>
      </c>
      <c r="AY134" s="18" t="s">
        <v>122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73</v>
      </c>
      <c r="BK134" s="147">
        <f>ROUND(I134*H134,2)</f>
        <v>0</v>
      </c>
      <c r="BL134" s="18" t="s">
        <v>83</v>
      </c>
      <c r="BM134" s="146" t="s">
        <v>195</v>
      </c>
    </row>
    <row r="135" spans="1:65" s="2" customFormat="1" ht="19.5">
      <c r="A135" s="30"/>
      <c r="B135" s="31"/>
      <c r="C135" s="30"/>
      <c r="D135" s="148" t="s">
        <v>130</v>
      </c>
      <c r="E135" s="30"/>
      <c r="F135" s="149" t="s">
        <v>193</v>
      </c>
      <c r="G135" s="30"/>
      <c r="H135" s="30"/>
      <c r="I135" s="30"/>
      <c r="J135" s="30"/>
      <c r="K135" s="30"/>
      <c r="L135" s="31"/>
      <c r="M135" s="150"/>
      <c r="N135" s="151"/>
      <c r="O135" s="51"/>
      <c r="P135" s="51"/>
      <c r="Q135" s="51"/>
      <c r="R135" s="51"/>
      <c r="S135" s="51"/>
      <c r="T135" s="52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8" t="s">
        <v>130</v>
      </c>
      <c r="AU135" s="18" t="s">
        <v>77</v>
      </c>
    </row>
    <row r="136" spans="1:65" s="2" customFormat="1" ht="24.2" customHeight="1">
      <c r="A136" s="30"/>
      <c r="B136" s="135"/>
      <c r="C136" s="136" t="s">
        <v>196</v>
      </c>
      <c r="D136" s="136" t="s">
        <v>124</v>
      </c>
      <c r="E136" s="137" t="s">
        <v>197</v>
      </c>
      <c r="F136" s="138" t="s">
        <v>198</v>
      </c>
      <c r="G136" s="139" t="s">
        <v>151</v>
      </c>
      <c r="H136" s="140">
        <v>95.965000000000003</v>
      </c>
      <c r="I136" s="141"/>
      <c r="J136" s="141">
        <f>ROUND(I136*H136,2)</f>
        <v>0</v>
      </c>
      <c r="K136" s="138" t="s">
        <v>3</v>
      </c>
      <c r="L136" s="31"/>
      <c r="M136" s="142" t="s">
        <v>3</v>
      </c>
      <c r="N136" s="143" t="s">
        <v>39</v>
      </c>
      <c r="O136" s="144">
        <v>0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6" t="s">
        <v>83</v>
      </c>
      <c r="AT136" s="146" t="s">
        <v>124</v>
      </c>
      <c r="AU136" s="146" t="s">
        <v>77</v>
      </c>
      <c r="AY136" s="18" t="s">
        <v>122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73</v>
      </c>
      <c r="BK136" s="147">
        <f>ROUND(I136*H136,2)</f>
        <v>0</v>
      </c>
      <c r="BL136" s="18" t="s">
        <v>83</v>
      </c>
      <c r="BM136" s="146" t="s">
        <v>199</v>
      </c>
    </row>
    <row r="137" spans="1:65" s="2" customFormat="1" ht="19.5">
      <c r="A137" s="30"/>
      <c r="B137" s="31"/>
      <c r="C137" s="30"/>
      <c r="D137" s="148" t="s">
        <v>130</v>
      </c>
      <c r="E137" s="30"/>
      <c r="F137" s="149" t="s">
        <v>198</v>
      </c>
      <c r="G137" s="30"/>
      <c r="H137" s="30"/>
      <c r="I137" s="30"/>
      <c r="J137" s="30"/>
      <c r="K137" s="30"/>
      <c r="L137" s="31"/>
      <c r="M137" s="150"/>
      <c r="N137" s="151"/>
      <c r="O137" s="51"/>
      <c r="P137" s="51"/>
      <c r="Q137" s="51"/>
      <c r="R137" s="51"/>
      <c r="S137" s="51"/>
      <c r="T137" s="52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8" t="s">
        <v>130</v>
      </c>
      <c r="AU137" s="18" t="s">
        <v>77</v>
      </c>
    </row>
    <row r="138" spans="1:65" s="13" customFormat="1">
      <c r="B138" s="154"/>
      <c r="D138" s="148" t="s">
        <v>134</v>
      </c>
      <c r="E138" s="155" t="s">
        <v>3</v>
      </c>
      <c r="F138" s="156" t="s">
        <v>200</v>
      </c>
      <c r="H138" s="155" t="s">
        <v>3</v>
      </c>
      <c r="L138" s="154"/>
      <c r="M138" s="157"/>
      <c r="N138" s="158"/>
      <c r="O138" s="158"/>
      <c r="P138" s="158"/>
      <c r="Q138" s="158"/>
      <c r="R138" s="158"/>
      <c r="S138" s="158"/>
      <c r="T138" s="159"/>
      <c r="AT138" s="155" t="s">
        <v>134</v>
      </c>
      <c r="AU138" s="155" t="s">
        <v>77</v>
      </c>
      <c r="AV138" s="13" t="s">
        <v>73</v>
      </c>
      <c r="AW138" s="13" t="s">
        <v>29</v>
      </c>
      <c r="AX138" s="13" t="s">
        <v>68</v>
      </c>
      <c r="AY138" s="155" t="s">
        <v>122</v>
      </c>
    </row>
    <row r="139" spans="1:65" s="14" customFormat="1">
      <c r="B139" s="160"/>
      <c r="D139" s="148" t="s">
        <v>134</v>
      </c>
      <c r="E139" s="161" t="s">
        <v>3</v>
      </c>
      <c r="F139" s="162" t="s">
        <v>201</v>
      </c>
      <c r="H139" s="163">
        <v>73.055000000000007</v>
      </c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134</v>
      </c>
      <c r="AU139" s="161" t="s">
        <v>77</v>
      </c>
      <c r="AV139" s="14" t="s">
        <v>77</v>
      </c>
      <c r="AW139" s="14" t="s">
        <v>29</v>
      </c>
      <c r="AX139" s="14" t="s">
        <v>68</v>
      </c>
      <c r="AY139" s="161" t="s">
        <v>122</v>
      </c>
    </row>
    <row r="140" spans="1:65" s="13" customFormat="1">
      <c r="B140" s="154"/>
      <c r="D140" s="148" t="s">
        <v>134</v>
      </c>
      <c r="E140" s="155" t="s">
        <v>3</v>
      </c>
      <c r="F140" s="156" t="s">
        <v>202</v>
      </c>
      <c r="H140" s="155" t="s">
        <v>3</v>
      </c>
      <c r="L140" s="154"/>
      <c r="M140" s="157"/>
      <c r="N140" s="158"/>
      <c r="O140" s="158"/>
      <c r="P140" s="158"/>
      <c r="Q140" s="158"/>
      <c r="R140" s="158"/>
      <c r="S140" s="158"/>
      <c r="T140" s="159"/>
      <c r="AT140" s="155" t="s">
        <v>134</v>
      </c>
      <c r="AU140" s="155" t="s">
        <v>77</v>
      </c>
      <c r="AV140" s="13" t="s">
        <v>73</v>
      </c>
      <c r="AW140" s="13" t="s">
        <v>29</v>
      </c>
      <c r="AX140" s="13" t="s">
        <v>68</v>
      </c>
      <c r="AY140" s="155" t="s">
        <v>122</v>
      </c>
    </row>
    <row r="141" spans="1:65" s="14" customFormat="1">
      <c r="B141" s="160"/>
      <c r="D141" s="148" t="s">
        <v>134</v>
      </c>
      <c r="E141" s="161" t="s">
        <v>3</v>
      </c>
      <c r="F141" s="162" t="s">
        <v>203</v>
      </c>
      <c r="H141" s="163">
        <v>22.91</v>
      </c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134</v>
      </c>
      <c r="AU141" s="161" t="s">
        <v>77</v>
      </c>
      <c r="AV141" s="14" t="s">
        <v>77</v>
      </c>
      <c r="AW141" s="14" t="s">
        <v>29</v>
      </c>
      <c r="AX141" s="14" t="s">
        <v>68</v>
      </c>
      <c r="AY141" s="161" t="s">
        <v>122</v>
      </c>
    </row>
    <row r="142" spans="1:65" s="15" customFormat="1">
      <c r="B142" s="167"/>
      <c r="D142" s="148" t="s">
        <v>134</v>
      </c>
      <c r="E142" s="168" t="s">
        <v>3</v>
      </c>
      <c r="F142" s="169" t="s">
        <v>146</v>
      </c>
      <c r="H142" s="170">
        <v>95.965000000000003</v>
      </c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134</v>
      </c>
      <c r="AU142" s="168" t="s">
        <v>77</v>
      </c>
      <c r="AV142" s="15" t="s">
        <v>83</v>
      </c>
      <c r="AW142" s="15" t="s">
        <v>29</v>
      </c>
      <c r="AX142" s="15" t="s">
        <v>73</v>
      </c>
      <c r="AY142" s="168" t="s">
        <v>122</v>
      </c>
    </row>
    <row r="143" spans="1:65" s="2" customFormat="1" ht="16.5" customHeight="1">
      <c r="A143" s="30"/>
      <c r="B143" s="135"/>
      <c r="C143" s="136" t="s">
        <v>204</v>
      </c>
      <c r="D143" s="136" t="s">
        <v>124</v>
      </c>
      <c r="E143" s="137" t="s">
        <v>205</v>
      </c>
      <c r="F143" s="138" t="s">
        <v>206</v>
      </c>
      <c r="G143" s="139" t="s">
        <v>151</v>
      </c>
      <c r="H143" s="140">
        <v>266.42700000000002</v>
      </c>
      <c r="I143" s="141"/>
      <c r="J143" s="141">
        <f>ROUND(I143*H143,2)</f>
        <v>0</v>
      </c>
      <c r="K143" s="138" t="s">
        <v>128</v>
      </c>
      <c r="L143" s="31"/>
      <c r="M143" s="142" t="s">
        <v>3</v>
      </c>
      <c r="N143" s="143" t="s">
        <v>39</v>
      </c>
      <c r="O143" s="144">
        <v>0.14000000000000001</v>
      </c>
      <c r="P143" s="144">
        <f>O143*H143</f>
        <v>37.299780000000005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46" t="s">
        <v>83</v>
      </c>
      <c r="AT143" s="146" t="s">
        <v>124</v>
      </c>
      <c r="AU143" s="146" t="s">
        <v>77</v>
      </c>
      <c r="AY143" s="18" t="s">
        <v>122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73</v>
      </c>
      <c r="BK143" s="147">
        <f>ROUND(I143*H143,2)</f>
        <v>0</v>
      </c>
      <c r="BL143" s="18" t="s">
        <v>83</v>
      </c>
      <c r="BM143" s="146" t="s">
        <v>207</v>
      </c>
    </row>
    <row r="144" spans="1:65" s="2" customFormat="1">
      <c r="A144" s="30"/>
      <c r="B144" s="31"/>
      <c r="C144" s="30"/>
      <c r="D144" s="148" t="s">
        <v>130</v>
      </c>
      <c r="E144" s="30"/>
      <c r="F144" s="149" t="s">
        <v>208</v>
      </c>
      <c r="G144" s="30"/>
      <c r="H144" s="30"/>
      <c r="I144" s="30"/>
      <c r="J144" s="30"/>
      <c r="K144" s="30"/>
      <c r="L144" s="31"/>
      <c r="M144" s="150"/>
      <c r="N144" s="151"/>
      <c r="O144" s="51"/>
      <c r="P144" s="51"/>
      <c r="Q144" s="51"/>
      <c r="R144" s="51"/>
      <c r="S144" s="51"/>
      <c r="T144" s="52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8" t="s">
        <v>130</v>
      </c>
      <c r="AU144" s="18" t="s">
        <v>77</v>
      </c>
    </row>
    <row r="145" spans="1:65" s="2" customFormat="1">
      <c r="A145" s="30"/>
      <c r="B145" s="31"/>
      <c r="C145" s="30"/>
      <c r="D145" s="152" t="s">
        <v>132</v>
      </c>
      <c r="E145" s="30"/>
      <c r="F145" s="153" t="s">
        <v>209</v>
      </c>
      <c r="G145" s="30"/>
      <c r="H145" s="30"/>
      <c r="I145" s="30"/>
      <c r="J145" s="30"/>
      <c r="K145" s="30"/>
      <c r="L145" s="31"/>
      <c r="M145" s="150"/>
      <c r="N145" s="151"/>
      <c r="O145" s="51"/>
      <c r="P145" s="51"/>
      <c r="Q145" s="51"/>
      <c r="R145" s="51"/>
      <c r="S145" s="51"/>
      <c r="T145" s="52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8" t="s">
        <v>132</v>
      </c>
      <c r="AU145" s="18" t="s">
        <v>77</v>
      </c>
    </row>
    <row r="146" spans="1:65" s="2" customFormat="1" ht="19.5">
      <c r="A146" s="30"/>
      <c r="B146" s="31"/>
      <c r="C146" s="30"/>
      <c r="D146" s="148" t="s">
        <v>210</v>
      </c>
      <c r="E146" s="30"/>
      <c r="F146" s="174" t="s">
        <v>211</v>
      </c>
      <c r="G146" s="30"/>
      <c r="H146" s="30"/>
      <c r="I146" s="30"/>
      <c r="J146" s="30"/>
      <c r="K146" s="30"/>
      <c r="L146" s="31"/>
      <c r="M146" s="150"/>
      <c r="N146" s="151"/>
      <c r="O146" s="51"/>
      <c r="P146" s="51"/>
      <c r="Q146" s="51"/>
      <c r="R146" s="51"/>
      <c r="S146" s="51"/>
      <c r="T146" s="52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8" t="s">
        <v>210</v>
      </c>
      <c r="AU146" s="18" t="s">
        <v>77</v>
      </c>
    </row>
    <row r="147" spans="1:65" s="14" customFormat="1">
      <c r="B147" s="160"/>
      <c r="D147" s="148" t="s">
        <v>134</v>
      </c>
      <c r="E147" s="161" t="s">
        <v>3</v>
      </c>
      <c r="F147" s="162" t="s">
        <v>212</v>
      </c>
      <c r="H147" s="163">
        <v>266.42700000000002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134</v>
      </c>
      <c r="AU147" s="161" t="s">
        <v>77</v>
      </c>
      <c r="AV147" s="14" t="s">
        <v>77</v>
      </c>
      <c r="AW147" s="14" t="s">
        <v>29</v>
      </c>
      <c r="AX147" s="14" t="s">
        <v>73</v>
      </c>
      <c r="AY147" s="161" t="s">
        <v>122</v>
      </c>
    </row>
    <row r="148" spans="1:65" s="12" customFormat="1" ht="22.9" customHeight="1">
      <c r="B148" s="123"/>
      <c r="D148" s="124" t="s">
        <v>67</v>
      </c>
      <c r="E148" s="133" t="s">
        <v>191</v>
      </c>
      <c r="F148" s="133" t="s">
        <v>213</v>
      </c>
      <c r="J148" s="134">
        <f>BK148</f>
        <v>0</v>
      </c>
      <c r="L148" s="123"/>
      <c r="M148" s="127"/>
      <c r="N148" s="128"/>
      <c r="O148" s="128"/>
      <c r="P148" s="129">
        <f>SUM(P149:P186)</f>
        <v>285.61366500000003</v>
      </c>
      <c r="Q148" s="128"/>
      <c r="R148" s="129">
        <f>SUM(R149:R186)</f>
        <v>0</v>
      </c>
      <c r="S148" s="128"/>
      <c r="T148" s="130">
        <f>SUM(T149:T186)</f>
        <v>7.7263830000000011</v>
      </c>
      <c r="AR148" s="124" t="s">
        <v>73</v>
      </c>
      <c r="AT148" s="131" t="s">
        <v>67</v>
      </c>
      <c r="AU148" s="131" t="s">
        <v>73</v>
      </c>
      <c r="AY148" s="124" t="s">
        <v>122</v>
      </c>
      <c r="BK148" s="132">
        <f>SUM(BK149:BK186)</f>
        <v>0</v>
      </c>
    </row>
    <row r="149" spans="1:65" s="2" customFormat="1" ht="37.9" customHeight="1">
      <c r="A149" s="30"/>
      <c r="B149" s="135"/>
      <c r="C149" s="136" t="s">
        <v>214</v>
      </c>
      <c r="D149" s="136" t="s">
        <v>124</v>
      </c>
      <c r="E149" s="137" t="s">
        <v>215</v>
      </c>
      <c r="F149" s="138" t="s">
        <v>216</v>
      </c>
      <c r="G149" s="139" t="s">
        <v>151</v>
      </c>
      <c r="H149" s="140">
        <v>291.84899999999999</v>
      </c>
      <c r="I149" s="141"/>
      <c r="J149" s="141">
        <f>ROUND(I149*H149,2)</f>
        <v>0</v>
      </c>
      <c r="K149" s="138" t="s">
        <v>128</v>
      </c>
      <c r="L149" s="31"/>
      <c r="M149" s="142" t="s">
        <v>3</v>
      </c>
      <c r="N149" s="143" t="s">
        <v>39</v>
      </c>
      <c r="O149" s="144">
        <v>0.16200000000000001</v>
      </c>
      <c r="P149" s="144">
        <f>O149*H149</f>
        <v>47.279538000000002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46" t="s">
        <v>83</v>
      </c>
      <c r="AT149" s="146" t="s">
        <v>124</v>
      </c>
      <c r="AU149" s="146" t="s">
        <v>77</v>
      </c>
      <c r="AY149" s="18" t="s">
        <v>122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73</v>
      </c>
      <c r="BK149" s="147">
        <f>ROUND(I149*H149,2)</f>
        <v>0</v>
      </c>
      <c r="BL149" s="18" t="s">
        <v>83</v>
      </c>
      <c r="BM149" s="146" t="s">
        <v>217</v>
      </c>
    </row>
    <row r="150" spans="1:65" s="2" customFormat="1" ht="29.25">
      <c r="A150" s="30"/>
      <c r="B150" s="31"/>
      <c r="C150" s="30"/>
      <c r="D150" s="148" t="s">
        <v>130</v>
      </c>
      <c r="E150" s="30"/>
      <c r="F150" s="149" t="s">
        <v>218</v>
      </c>
      <c r="G150" s="30"/>
      <c r="H150" s="30"/>
      <c r="I150" s="30"/>
      <c r="J150" s="30"/>
      <c r="K150" s="30"/>
      <c r="L150" s="31"/>
      <c r="M150" s="150"/>
      <c r="N150" s="151"/>
      <c r="O150" s="51"/>
      <c r="P150" s="51"/>
      <c r="Q150" s="51"/>
      <c r="R150" s="51"/>
      <c r="S150" s="51"/>
      <c r="T150" s="52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8" t="s">
        <v>130</v>
      </c>
      <c r="AU150" s="18" t="s">
        <v>77</v>
      </c>
    </row>
    <row r="151" spans="1:65" s="2" customFormat="1">
      <c r="A151" s="30"/>
      <c r="B151" s="31"/>
      <c r="C151" s="30"/>
      <c r="D151" s="152" t="s">
        <v>132</v>
      </c>
      <c r="E151" s="30"/>
      <c r="F151" s="153" t="s">
        <v>219</v>
      </c>
      <c r="G151" s="30"/>
      <c r="H151" s="30"/>
      <c r="I151" s="30"/>
      <c r="J151" s="30"/>
      <c r="K151" s="30"/>
      <c r="L151" s="31"/>
      <c r="M151" s="150"/>
      <c r="N151" s="151"/>
      <c r="O151" s="51"/>
      <c r="P151" s="51"/>
      <c r="Q151" s="51"/>
      <c r="R151" s="51"/>
      <c r="S151" s="51"/>
      <c r="T151" s="52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8" t="s">
        <v>132</v>
      </c>
      <c r="AU151" s="18" t="s">
        <v>77</v>
      </c>
    </row>
    <row r="152" spans="1:65" s="14" customFormat="1">
      <c r="B152" s="160"/>
      <c r="D152" s="148" t="s">
        <v>134</v>
      </c>
      <c r="E152" s="161" t="s">
        <v>3</v>
      </c>
      <c r="F152" s="162" t="s">
        <v>220</v>
      </c>
      <c r="H152" s="163">
        <v>190.50299999999999</v>
      </c>
      <c r="L152" s="160"/>
      <c r="M152" s="164"/>
      <c r="N152" s="165"/>
      <c r="O152" s="165"/>
      <c r="P152" s="165"/>
      <c r="Q152" s="165"/>
      <c r="R152" s="165"/>
      <c r="S152" s="165"/>
      <c r="T152" s="166"/>
      <c r="AT152" s="161" t="s">
        <v>134</v>
      </c>
      <c r="AU152" s="161" t="s">
        <v>77</v>
      </c>
      <c r="AV152" s="14" t="s">
        <v>77</v>
      </c>
      <c r="AW152" s="14" t="s">
        <v>29</v>
      </c>
      <c r="AX152" s="14" t="s">
        <v>68</v>
      </c>
      <c r="AY152" s="161" t="s">
        <v>122</v>
      </c>
    </row>
    <row r="153" spans="1:65" s="14" customFormat="1">
      <c r="B153" s="160"/>
      <c r="D153" s="148" t="s">
        <v>134</v>
      </c>
      <c r="E153" s="161" t="s">
        <v>3</v>
      </c>
      <c r="F153" s="162" t="s">
        <v>221</v>
      </c>
      <c r="H153" s="163">
        <v>101.346</v>
      </c>
      <c r="L153" s="160"/>
      <c r="M153" s="164"/>
      <c r="N153" s="165"/>
      <c r="O153" s="165"/>
      <c r="P153" s="165"/>
      <c r="Q153" s="165"/>
      <c r="R153" s="165"/>
      <c r="S153" s="165"/>
      <c r="T153" s="166"/>
      <c r="AT153" s="161" t="s">
        <v>134</v>
      </c>
      <c r="AU153" s="161" t="s">
        <v>77</v>
      </c>
      <c r="AV153" s="14" t="s">
        <v>77</v>
      </c>
      <c r="AW153" s="14" t="s">
        <v>29</v>
      </c>
      <c r="AX153" s="14" t="s">
        <v>68</v>
      </c>
      <c r="AY153" s="161" t="s">
        <v>122</v>
      </c>
    </row>
    <row r="154" spans="1:65" s="15" customFormat="1">
      <c r="B154" s="167"/>
      <c r="D154" s="148" t="s">
        <v>134</v>
      </c>
      <c r="E154" s="168" t="s">
        <v>3</v>
      </c>
      <c r="F154" s="169" t="s">
        <v>146</v>
      </c>
      <c r="H154" s="170">
        <v>291.84899999999999</v>
      </c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134</v>
      </c>
      <c r="AU154" s="168" t="s">
        <v>77</v>
      </c>
      <c r="AV154" s="15" t="s">
        <v>83</v>
      </c>
      <c r="AW154" s="15" t="s">
        <v>29</v>
      </c>
      <c r="AX154" s="15" t="s">
        <v>73</v>
      </c>
      <c r="AY154" s="168" t="s">
        <v>122</v>
      </c>
    </row>
    <row r="155" spans="1:65" s="2" customFormat="1" ht="33" customHeight="1">
      <c r="A155" s="30"/>
      <c r="B155" s="135"/>
      <c r="C155" s="136" t="s">
        <v>222</v>
      </c>
      <c r="D155" s="136" t="s">
        <v>124</v>
      </c>
      <c r="E155" s="137" t="s">
        <v>223</v>
      </c>
      <c r="F155" s="138" t="s">
        <v>224</v>
      </c>
      <c r="G155" s="139" t="s">
        <v>151</v>
      </c>
      <c r="H155" s="140">
        <v>8755.4699999999993</v>
      </c>
      <c r="I155" s="141"/>
      <c r="J155" s="141">
        <f>ROUND(I155*H155,2)</f>
        <v>0</v>
      </c>
      <c r="K155" s="138" t="s">
        <v>128</v>
      </c>
      <c r="L155" s="31"/>
      <c r="M155" s="142" t="s">
        <v>3</v>
      </c>
      <c r="N155" s="143" t="s">
        <v>39</v>
      </c>
      <c r="O155" s="144">
        <v>0</v>
      </c>
      <c r="P155" s="144">
        <f>O155*H155</f>
        <v>0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6" t="s">
        <v>83</v>
      </c>
      <c r="AT155" s="146" t="s">
        <v>124</v>
      </c>
      <c r="AU155" s="146" t="s">
        <v>77</v>
      </c>
      <c r="AY155" s="18" t="s">
        <v>122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73</v>
      </c>
      <c r="BK155" s="147">
        <f>ROUND(I155*H155,2)</f>
        <v>0</v>
      </c>
      <c r="BL155" s="18" t="s">
        <v>83</v>
      </c>
      <c r="BM155" s="146" t="s">
        <v>225</v>
      </c>
    </row>
    <row r="156" spans="1:65" s="2" customFormat="1" ht="29.25">
      <c r="A156" s="30"/>
      <c r="B156" s="31"/>
      <c r="C156" s="30"/>
      <c r="D156" s="148" t="s">
        <v>130</v>
      </c>
      <c r="E156" s="30"/>
      <c r="F156" s="149" t="s">
        <v>226</v>
      </c>
      <c r="G156" s="30"/>
      <c r="H156" s="30"/>
      <c r="I156" s="30"/>
      <c r="J156" s="30"/>
      <c r="K156" s="30"/>
      <c r="L156" s="31"/>
      <c r="M156" s="150"/>
      <c r="N156" s="151"/>
      <c r="O156" s="51"/>
      <c r="P156" s="51"/>
      <c r="Q156" s="51"/>
      <c r="R156" s="51"/>
      <c r="S156" s="51"/>
      <c r="T156" s="52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8" t="s">
        <v>130</v>
      </c>
      <c r="AU156" s="18" t="s">
        <v>77</v>
      </c>
    </row>
    <row r="157" spans="1:65" s="2" customFormat="1">
      <c r="A157" s="30"/>
      <c r="B157" s="31"/>
      <c r="C157" s="30"/>
      <c r="D157" s="152" t="s">
        <v>132</v>
      </c>
      <c r="E157" s="30"/>
      <c r="F157" s="153" t="s">
        <v>227</v>
      </c>
      <c r="G157" s="30"/>
      <c r="H157" s="30"/>
      <c r="I157" s="30"/>
      <c r="J157" s="30"/>
      <c r="K157" s="30"/>
      <c r="L157" s="31"/>
      <c r="M157" s="150"/>
      <c r="N157" s="151"/>
      <c r="O157" s="51"/>
      <c r="P157" s="51"/>
      <c r="Q157" s="51"/>
      <c r="R157" s="51"/>
      <c r="S157" s="51"/>
      <c r="T157" s="52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8" t="s">
        <v>132</v>
      </c>
      <c r="AU157" s="18" t="s">
        <v>77</v>
      </c>
    </row>
    <row r="158" spans="1:65" s="14" customFormat="1">
      <c r="B158" s="160"/>
      <c r="D158" s="148" t="s">
        <v>134</v>
      </c>
      <c r="F158" s="162" t="s">
        <v>228</v>
      </c>
      <c r="H158" s="163">
        <v>8755.4699999999993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134</v>
      </c>
      <c r="AU158" s="161" t="s">
        <v>77</v>
      </c>
      <c r="AV158" s="14" t="s">
        <v>77</v>
      </c>
      <c r="AW158" s="14" t="s">
        <v>4</v>
      </c>
      <c r="AX158" s="14" t="s">
        <v>73</v>
      </c>
      <c r="AY158" s="161" t="s">
        <v>122</v>
      </c>
    </row>
    <row r="159" spans="1:65" s="2" customFormat="1" ht="37.9" customHeight="1">
      <c r="A159" s="30"/>
      <c r="B159" s="135"/>
      <c r="C159" s="136" t="s">
        <v>229</v>
      </c>
      <c r="D159" s="136" t="s">
        <v>124</v>
      </c>
      <c r="E159" s="137" t="s">
        <v>230</v>
      </c>
      <c r="F159" s="138" t="s">
        <v>231</v>
      </c>
      <c r="G159" s="139" t="s">
        <v>151</v>
      </c>
      <c r="H159" s="140">
        <v>291.84899999999999</v>
      </c>
      <c r="I159" s="141"/>
      <c r="J159" s="141">
        <f>ROUND(I159*H159,2)</f>
        <v>0</v>
      </c>
      <c r="K159" s="138" t="s">
        <v>128</v>
      </c>
      <c r="L159" s="31"/>
      <c r="M159" s="142" t="s">
        <v>3</v>
      </c>
      <c r="N159" s="143" t="s">
        <v>39</v>
      </c>
      <c r="O159" s="144">
        <v>0.10199999999999999</v>
      </c>
      <c r="P159" s="144">
        <f>O159*H159</f>
        <v>29.768597999999997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6" t="s">
        <v>83</v>
      </c>
      <c r="AT159" s="146" t="s">
        <v>124</v>
      </c>
      <c r="AU159" s="146" t="s">
        <v>77</v>
      </c>
      <c r="AY159" s="18" t="s">
        <v>122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73</v>
      </c>
      <c r="BK159" s="147">
        <f>ROUND(I159*H159,2)</f>
        <v>0</v>
      </c>
      <c r="BL159" s="18" t="s">
        <v>83</v>
      </c>
      <c r="BM159" s="146" t="s">
        <v>232</v>
      </c>
    </row>
    <row r="160" spans="1:65" s="2" customFormat="1" ht="29.25">
      <c r="A160" s="30"/>
      <c r="B160" s="31"/>
      <c r="C160" s="30"/>
      <c r="D160" s="148" t="s">
        <v>130</v>
      </c>
      <c r="E160" s="30"/>
      <c r="F160" s="149" t="s">
        <v>233</v>
      </c>
      <c r="G160" s="30"/>
      <c r="H160" s="30"/>
      <c r="I160" s="30"/>
      <c r="J160" s="30"/>
      <c r="K160" s="30"/>
      <c r="L160" s="31"/>
      <c r="M160" s="150"/>
      <c r="N160" s="151"/>
      <c r="O160" s="51"/>
      <c r="P160" s="51"/>
      <c r="Q160" s="51"/>
      <c r="R160" s="51"/>
      <c r="S160" s="51"/>
      <c r="T160" s="52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8" t="s">
        <v>130</v>
      </c>
      <c r="AU160" s="18" t="s">
        <v>77</v>
      </c>
    </row>
    <row r="161" spans="1:65" s="2" customFormat="1">
      <c r="A161" s="30"/>
      <c r="B161" s="31"/>
      <c r="C161" s="30"/>
      <c r="D161" s="152" t="s">
        <v>132</v>
      </c>
      <c r="E161" s="30"/>
      <c r="F161" s="153" t="s">
        <v>234</v>
      </c>
      <c r="G161" s="30"/>
      <c r="H161" s="30"/>
      <c r="I161" s="30"/>
      <c r="J161" s="30"/>
      <c r="K161" s="30"/>
      <c r="L161" s="31"/>
      <c r="M161" s="150"/>
      <c r="N161" s="151"/>
      <c r="O161" s="51"/>
      <c r="P161" s="51"/>
      <c r="Q161" s="51"/>
      <c r="R161" s="51"/>
      <c r="S161" s="51"/>
      <c r="T161" s="52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8" t="s">
        <v>132</v>
      </c>
      <c r="AU161" s="18" t="s">
        <v>77</v>
      </c>
    </row>
    <row r="162" spans="1:65" s="2" customFormat="1" ht="16.5" customHeight="1">
      <c r="A162" s="30"/>
      <c r="B162" s="135"/>
      <c r="C162" s="136" t="s">
        <v>9</v>
      </c>
      <c r="D162" s="136" t="s">
        <v>124</v>
      </c>
      <c r="E162" s="137" t="s">
        <v>235</v>
      </c>
      <c r="F162" s="138" t="s">
        <v>236</v>
      </c>
      <c r="G162" s="139" t="s">
        <v>151</v>
      </c>
      <c r="H162" s="140">
        <v>291.84899999999999</v>
      </c>
      <c r="I162" s="141"/>
      <c r="J162" s="141">
        <f>ROUND(I162*H162,2)</f>
        <v>0</v>
      </c>
      <c r="K162" s="138" t="s">
        <v>128</v>
      </c>
      <c r="L162" s="31"/>
      <c r="M162" s="142" t="s">
        <v>3</v>
      </c>
      <c r="N162" s="143" t="s">
        <v>39</v>
      </c>
      <c r="O162" s="144">
        <v>4.9000000000000002E-2</v>
      </c>
      <c r="P162" s="144">
        <f>O162*H162</f>
        <v>14.300601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46" t="s">
        <v>83</v>
      </c>
      <c r="AT162" s="146" t="s">
        <v>124</v>
      </c>
      <c r="AU162" s="146" t="s">
        <v>77</v>
      </c>
      <c r="AY162" s="18" t="s">
        <v>122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73</v>
      </c>
      <c r="BK162" s="147">
        <f>ROUND(I162*H162,2)</f>
        <v>0</v>
      </c>
      <c r="BL162" s="18" t="s">
        <v>83</v>
      </c>
      <c r="BM162" s="146" t="s">
        <v>237</v>
      </c>
    </row>
    <row r="163" spans="1:65" s="2" customFormat="1" ht="19.5">
      <c r="A163" s="30"/>
      <c r="B163" s="31"/>
      <c r="C163" s="30"/>
      <c r="D163" s="148" t="s">
        <v>130</v>
      </c>
      <c r="E163" s="30"/>
      <c r="F163" s="149" t="s">
        <v>238</v>
      </c>
      <c r="G163" s="30"/>
      <c r="H163" s="30"/>
      <c r="I163" s="30"/>
      <c r="J163" s="30"/>
      <c r="K163" s="30"/>
      <c r="L163" s="31"/>
      <c r="M163" s="150"/>
      <c r="N163" s="151"/>
      <c r="O163" s="51"/>
      <c r="P163" s="51"/>
      <c r="Q163" s="51"/>
      <c r="R163" s="51"/>
      <c r="S163" s="51"/>
      <c r="T163" s="52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8" t="s">
        <v>130</v>
      </c>
      <c r="AU163" s="18" t="s">
        <v>77</v>
      </c>
    </row>
    <row r="164" spans="1:65" s="2" customFormat="1">
      <c r="A164" s="30"/>
      <c r="B164" s="31"/>
      <c r="C164" s="30"/>
      <c r="D164" s="152" t="s">
        <v>132</v>
      </c>
      <c r="E164" s="30"/>
      <c r="F164" s="153" t="s">
        <v>239</v>
      </c>
      <c r="G164" s="30"/>
      <c r="H164" s="30"/>
      <c r="I164" s="30"/>
      <c r="J164" s="30"/>
      <c r="K164" s="30"/>
      <c r="L164" s="31"/>
      <c r="M164" s="150"/>
      <c r="N164" s="151"/>
      <c r="O164" s="51"/>
      <c r="P164" s="51"/>
      <c r="Q164" s="51"/>
      <c r="R164" s="51"/>
      <c r="S164" s="51"/>
      <c r="T164" s="52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8" t="s">
        <v>132</v>
      </c>
      <c r="AU164" s="18" t="s">
        <v>77</v>
      </c>
    </row>
    <row r="165" spans="1:65" s="2" customFormat="1" ht="21.75" customHeight="1">
      <c r="A165" s="30"/>
      <c r="B165" s="135"/>
      <c r="C165" s="136" t="s">
        <v>240</v>
      </c>
      <c r="D165" s="136" t="s">
        <v>124</v>
      </c>
      <c r="E165" s="137" t="s">
        <v>241</v>
      </c>
      <c r="F165" s="138" t="s">
        <v>242</v>
      </c>
      <c r="G165" s="139" t="s">
        <v>151</v>
      </c>
      <c r="H165" s="140">
        <v>8755.4699999999993</v>
      </c>
      <c r="I165" s="141"/>
      <c r="J165" s="141">
        <f>ROUND(I165*H165,2)</f>
        <v>0</v>
      </c>
      <c r="K165" s="138" t="s">
        <v>128</v>
      </c>
      <c r="L165" s="31"/>
      <c r="M165" s="142" t="s">
        <v>3</v>
      </c>
      <c r="N165" s="143" t="s">
        <v>39</v>
      </c>
      <c r="O165" s="144">
        <v>0</v>
      </c>
      <c r="P165" s="144">
        <f>O165*H165</f>
        <v>0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6" t="s">
        <v>83</v>
      </c>
      <c r="AT165" s="146" t="s">
        <v>124</v>
      </c>
      <c r="AU165" s="146" t="s">
        <v>77</v>
      </c>
      <c r="AY165" s="18" t="s">
        <v>122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73</v>
      </c>
      <c r="BK165" s="147">
        <f>ROUND(I165*H165,2)</f>
        <v>0</v>
      </c>
      <c r="BL165" s="18" t="s">
        <v>83</v>
      </c>
      <c r="BM165" s="146" t="s">
        <v>243</v>
      </c>
    </row>
    <row r="166" spans="1:65" s="2" customFormat="1" ht="19.5">
      <c r="A166" s="30"/>
      <c r="B166" s="31"/>
      <c r="C166" s="30"/>
      <c r="D166" s="148" t="s">
        <v>130</v>
      </c>
      <c r="E166" s="30"/>
      <c r="F166" s="149" t="s">
        <v>244</v>
      </c>
      <c r="G166" s="30"/>
      <c r="H166" s="30"/>
      <c r="I166" s="30"/>
      <c r="J166" s="30"/>
      <c r="K166" s="30"/>
      <c r="L166" s="31"/>
      <c r="M166" s="150"/>
      <c r="N166" s="151"/>
      <c r="O166" s="51"/>
      <c r="P166" s="51"/>
      <c r="Q166" s="51"/>
      <c r="R166" s="51"/>
      <c r="S166" s="51"/>
      <c r="T166" s="52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8" t="s">
        <v>130</v>
      </c>
      <c r="AU166" s="18" t="s">
        <v>77</v>
      </c>
    </row>
    <row r="167" spans="1:65" s="2" customFormat="1">
      <c r="A167" s="30"/>
      <c r="B167" s="31"/>
      <c r="C167" s="30"/>
      <c r="D167" s="152" t="s">
        <v>132</v>
      </c>
      <c r="E167" s="30"/>
      <c r="F167" s="153" t="s">
        <v>245</v>
      </c>
      <c r="G167" s="30"/>
      <c r="H167" s="30"/>
      <c r="I167" s="30"/>
      <c r="J167" s="30"/>
      <c r="K167" s="30"/>
      <c r="L167" s="31"/>
      <c r="M167" s="150"/>
      <c r="N167" s="151"/>
      <c r="O167" s="51"/>
      <c r="P167" s="51"/>
      <c r="Q167" s="51"/>
      <c r="R167" s="51"/>
      <c r="S167" s="51"/>
      <c r="T167" s="52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132</v>
      </c>
      <c r="AU167" s="18" t="s">
        <v>77</v>
      </c>
    </row>
    <row r="168" spans="1:65" s="14" customFormat="1">
      <c r="B168" s="160"/>
      <c r="D168" s="148" t="s">
        <v>134</v>
      </c>
      <c r="F168" s="162" t="s">
        <v>228</v>
      </c>
      <c r="H168" s="163">
        <v>8755.4699999999993</v>
      </c>
      <c r="L168" s="160"/>
      <c r="M168" s="164"/>
      <c r="N168" s="165"/>
      <c r="O168" s="165"/>
      <c r="P168" s="165"/>
      <c r="Q168" s="165"/>
      <c r="R168" s="165"/>
      <c r="S168" s="165"/>
      <c r="T168" s="166"/>
      <c r="AT168" s="161" t="s">
        <v>134</v>
      </c>
      <c r="AU168" s="161" t="s">
        <v>77</v>
      </c>
      <c r="AV168" s="14" t="s">
        <v>77</v>
      </c>
      <c r="AW168" s="14" t="s">
        <v>4</v>
      </c>
      <c r="AX168" s="14" t="s">
        <v>73</v>
      </c>
      <c r="AY168" s="161" t="s">
        <v>122</v>
      </c>
    </row>
    <row r="169" spans="1:65" s="2" customFormat="1" ht="21.75" customHeight="1">
      <c r="A169" s="30"/>
      <c r="B169" s="135"/>
      <c r="C169" s="136" t="s">
        <v>246</v>
      </c>
      <c r="D169" s="136" t="s">
        <v>124</v>
      </c>
      <c r="E169" s="137" t="s">
        <v>247</v>
      </c>
      <c r="F169" s="138" t="s">
        <v>248</v>
      </c>
      <c r="G169" s="139" t="s">
        <v>151</v>
      </c>
      <c r="H169" s="140">
        <v>291.84899999999999</v>
      </c>
      <c r="I169" s="141"/>
      <c r="J169" s="141">
        <f>ROUND(I169*H169,2)</f>
        <v>0</v>
      </c>
      <c r="K169" s="138" t="s">
        <v>128</v>
      </c>
      <c r="L169" s="31"/>
      <c r="M169" s="142" t="s">
        <v>3</v>
      </c>
      <c r="N169" s="143" t="s">
        <v>39</v>
      </c>
      <c r="O169" s="144">
        <v>3.3000000000000002E-2</v>
      </c>
      <c r="P169" s="144">
        <f>O169*H169</f>
        <v>9.6310169999999999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6" t="s">
        <v>83</v>
      </c>
      <c r="AT169" s="146" t="s">
        <v>124</v>
      </c>
      <c r="AU169" s="146" t="s">
        <v>77</v>
      </c>
      <c r="AY169" s="18" t="s">
        <v>122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73</v>
      </c>
      <c r="BK169" s="147">
        <f>ROUND(I169*H169,2)</f>
        <v>0</v>
      </c>
      <c r="BL169" s="18" t="s">
        <v>83</v>
      </c>
      <c r="BM169" s="146" t="s">
        <v>249</v>
      </c>
    </row>
    <row r="170" spans="1:65" s="2" customFormat="1" ht="19.5">
      <c r="A170" s="30"/>
      <c r="B170" s="31"/>
      <c r="C170" s="30"/>
      <c r="D170" s="148" t="s">
        <v>130</v>
      </c>
      <c r="E170" s="30"/>
      <c r="F170" s="149" t="s">
        <v>250</v>
      </c>
      <c r="G170" s="30"/>
      <c r="H170" s="30"/>
      <c r="I170" s="30"/>
      <c r="J170" s="30"/>
      <c r="K170" s="30"/>
      <c r="L170" s="31"/>
      <c r="M170" s="150"/>
      <c r="N170" s="151"/>
      <c r="O170" s="51"/>
      <c r="P170" s="51"/>
      <c r="Q170" s="51"/>
      <c r="R170" s="51"/>
      <c r="S170" s="51"/>
      <c r="T170" s="52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8" t="s">
        <v>130</v>
      </c>
      <c r="AU170" s="18" t="s">
        <v>77</v>
      </c>
    </row>
    <row r="171" spans="1:65" s="2" customFormat="1">
      <c r="A171" s="30"/>
      <c r="B171" s="31"/>
      <c r="C171" s="30"/>
      <c r="D171" s="152" t="s">
        <v>132</v>
      </c>
      <c r="E171" s="30"/>
      <c r="F171" s="153" t="s">
        <v>251</v>
      </c>
      <c r="G171" s="30"/>
      <c r="H171" s="30"/>
      <c r="I171" s="30"/>
      <c r="J171" s="30"/>
      <c r="K171" s="30"/>
      <c r="L171" s="31"/>
      <c r="M171" s="150"/>
      <c r="N171" s="151"/>
      <c r="O171" s="51"/>
      <c r="P171" s="51"/>
      <c r="Q171" s="51"/>
      <c r="R171" s="51"/>
      <c r="S171" s="51"/>
      <c r="T171" s="52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8" t="s">
        <v>132</v>
      </c>
      <c r="AU171" s="18" t="s">
        <v>77</v>
      </c>
    </row>
    <row r="172" spans="1:65" s="2" customFormat="1" ht="24.2" customHeight="1">
      <c r="A172" s="30"/>
      <c r="B172" s="135"/>
      <c r="C172" s="136" t="s">
        <v>252</v>
      </c>
      <c r="D172" s="136" t="s">
        <v>124</v>
      </c>
      <c r="E172" s="137" t="s">
        <v>253</v>
      </c>
      <c r="F172" s="138" t="s">
        <v>254</v>
      </c>
      <c r="G172" s="139" t="s">
        <v>151</v>
      </c>
      <c r="H172" s="140">
        <v>266.42700000000002</v>
      </c>
      <c r="I172" s="141"/>
      <c r="J172" s="141">
        <f>ROUND(I172*H172,2)</f>
        <v>0</v>
      </c>
      <c r="K172" s="138" t="s">
        <v>128</v>
      </c>
      <c r="L172" s="31"/>
      <c r="M172" s="142" t="s">
        <v>3</v>
      </c>
      <c r="N172" s="143" t="s">
        <v>39</v>
      </c>
      <c r="O172" s="144">
        <v>0.183</v>
      </c>
      <c r="P172" s="144">
        <f>O172*H172</f>
        <v>48.756141</v>
      </c>
      <c r="Q172" s="144">
        <v>0</v>
      </c>
      <c r="R172" s="144">
        <f>Q172*H172</f>
        <v>0</v>
      </c>
      <c r="S172" s="144">
        <v>2.9000000000000001E-2</v>
      </c>
      <c r="T172" s="145">
        <f>S172*H172</f>
        <v>7.7263830000000011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6" t="s">
        <v>83</v>
      </c>
      <c r="AT172" s="146" t="s">
        <v>124</v>
      </c>
      <c r="AU172" s="146" t="s">
        <v>77</v>
      </c>
      <c r="AY172" s="18" t="s">
        <v>122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73</v>
      </c>
      <c r="BK172" s="147">
        <f>ROUND(I172*H172,2)</f>
        <v>0</v>
      </c>
      <c r="BL172" s="18" t="s">
        <v>83</v>
      </c>
      <c r="BM172" s="146" t="s">
        <v>255</v>
      </c>
    </row>
    <row r="173" spans="1:65" s="2" customFormat="1" ht="19.5">
      <c r="A173" s="30"/>
      <c r="B173" s="31"/>
      <c r="C173" s="30"/>
      <c r="D173" s="148" t="s">
        <v>130</v>
      </c>
      <c r="E173" s="30"/>
      <c r="F173" s="149" t="s">
        <v>256</v>
      </c>
      <c r="G173" s="30"/>
      <c r="H173" s="30"/>
      <c r="I173" s="30"/>
      <c r="J173" s="30"/>
      <c r="K173" s="30"/>
      <c r="L173" s="31"/>
      <c r="M173" s="150"/>
      <c r="N173" s="151"/>
      <c r="O173" s="51"/>
      <c r="P173" s="51"/>
      <c r="Q173" s="51"/>
      <c r="R173" s="51"/>
      <c r="S173" s="51"/>
      <c r="T173" s="52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8" t="s">
        <v>130</v>
      </c>
      <c r="AU173" s="18" t="s">
        <v>77</v>
      </c>
    </row>
    <row r="174" spans="1:65" s="2" customFormat="1">
      <c r="A174" s="30"/>
      <c r="B174" s="31"/>
      <c r="C174" s="30"/>
      <c r="D174" s="152" t="s">
        <v>132</v>
      </c>
      <c r="E174" s="30"/>
      <c r="F174" s="153" t="s">
        <v>257</v>
      </c>
      <c r="G174" s="30"/>
      <c r="H174" s="30"/>
      <c r="I174" s="30"/>
      <c r="J174" s="30"/>
      <c r="K174" s="30"/>
      <c r="L174" s="31"/>
      <c r="M174" s="150"/>
      <c r="N174" s="151"/>
      <c r="O174" s="51"/>
      <c r="P174" s="51"/>
      <c r="Q174" s="51"/>
      <c r="R174" s="51"/>
      <c r="S174" s="51"/>
      <c r="T174" s="52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8" t="s">
        <v>132</v>
      </c>
      <c r="AU174" s="18" t="s">
        <v>77</v>
      </c>
    </row>
    <row r="175" spans="1:65" s="13" customFormat="1">
      <c r="B175" s="154"/>
      <c r="D175" s="148" t="s">
        <v>134</v>
      </c>
      <c r="E175" s="155" t="s">
        <v>3</v>
      </c>
      <c r="F175" s="156" t="s">
        <v>173</v>
      </c>
      <c r="H175" s="155" t="s">
        <v>3</v>
      </c>
      <c r="L175" s="154"/>
      <c r="M175" s="157"/>
      <c r="N175" s="158"/>
      <c r="O175" s="158"/>
      <c r="P175" s="158"/>
      <c r="Q175" s="158"/>
      <c r="R175" s="158"/>
      <c r="S175" s="158"/>
      <c r="T175" s="159"/>
      <c r="AT175" s="155" t="s">
        <v>134</v>
      </c>
      <c r="AU175" s="155" t="s">
        <v>77</v>
      </c>
      <c r="AV175" s="13" t="s">
        <v>73</v>
      </c>
      <c r="AW175" s="13" t="s">
        <v>29</v>
      </c>
      <c r="AX175" s="13" t="s">
        <v>68</v>
      </c>
      <c r="AY175" s="155" t="s">
        <v>122</v>
      </c>
    </row>
    <row r="176" spans="1:65" s="14" customFormat="1">
      <c r="B176" s="160"/>
      <c r="D176" s="148" t="s">
        <v>134</v>
      </c>
      <c r="E176" s="161" t="s">
        <v>3</v>
      </c>
      <c r="F176" s="162" t="s">
        <v>174</v>
      </c>
      <c r="H176" s="163">
        <v>151.62799999999999</v>
      </c>
      <c r="L176" s="160"/>
      <c r="M176" s="164"/>
      <c r="N176" s="165"/>
      <c r="O176" s="165"/>
      <c r="P176" s="165"/>
      <c r="Q176" s="165"/>
      <c r="R176" s="165"/>
      <c r="S176" s="165"/>
      <c r="T176" s="166"/>
      <c r="AT176" s="161" t="s">
        <v>134</v>
      </c>
      <c r="AU176" s="161" t="s">
        <v>77</v>
      </c>
      <c r="AV176" s="14" t="s">
        <v>77</v>
      </c>
      <c r="AW176" s="14" t="s">
        <v>29</v>
      </c>
      <c r="AX176" s="14" t="s">
        <v>68</v>
      </c>
      <c r="AY176" s="161" t="s">
        <v>122</v>
      </c>
    </row>
    <row r="177" spans="1:65" s="14" customFormat="1">
      <c r="B177" s="160"/>
      <c r="D177" s="148" t="s">
        <v>134</v>
      </c>
      <c r="E177" s="161" t="s">
        <v>3</v>
      </c>
      <c r="F177" s="162" t="s">
        <v>175</v>
      </c>
      <c r="H177" s="163">
        <v>61.82</v>
      </c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134</v>
      </c>
      <c r="AU177" s="161" t="s">
        <v>77</v>
      </c>
      <c r="AV177" s="14" t="s">
        <v>77</v>
      </c>
      <c r="AW177" s="14" t="s">
        <v>29</v>
      </c>
      <c r="AX177" s="14" t="s">
        <v>68</v>
      </c>
      <c r="AY177" s="161" t="s">
        <v>122</v>
      </c>
    </row>
    <row r="178" spans="1:65" s="13" customFormat="1">
      <c r="B178" s="154"/>
      <c r="D178" s="148" t="s">
        <v>134</v>
      </c>
      <c r="E178" s="155" t="s">
        <v>3</v>
      </c>
      <c r="F178" s="156" t="s">
        <v>176</v>
      </c>
      <c r="H178" s="155" t="s">
        <v>3</v>
      </c>
      <c r="L178" s="154"/>
      <c r="M178" s="157"/>
      <c r="N178" s="158"/>
      <c r="O178" s="158"/>
      <c r="P178" s="158"/>
      <c r="Q178" s="158"/>
      <c r="R178" s="158"/>
      <c r="S178" s="158"/>
      <c r="T178" s="159"/>
      <c r="AT178" s="155" t="s">
        <v>134</v>
      </c>
      <c r="AU178" s="155" t="s">
        <v>77</v>
      </c>
      <c r="AV178" s="13" t="s">
        <v>73</v>
      </c>
      <c r="AW178" s="13" t="s">
        <v>29</v>
      </c>
      <c r="AX178" s="13" t="s">
        <v>68</v>
      </c>
      <c r="AY178" s="155" t="s">
        <v>122</v>
      </c>
    </row>
    <row r="179" spans="1:65" s="14" customFormat="1">
      <c r="B179" s="160"/>
      <c r="D179" s="148" t="s">
        <v>134</v>
      </c>
      <c r="E179" s="161" t="s">
        <v>3</v>
      </c>
      <c r="F179" s="162" t="s">
        <v>177</v>
      </c>
      <c r="H179" s="163">
        <v>30.068999999999999</v>
      </c>
      <c r="L179" s="160"/>
      <c r="M179" s="164"/>
      <c r="N179" s="165"/>
      <c r="O179" s="165"/>
      <c r="P179" s="165"/>
      <c r="Q179" s="165"/>
      <c r="R179" s="165"/>
      <c r="S179" s="165"/>
      <c r="T179" s="166"/>
      <c r="AT179" s="161" t="s">
        <v>134</v>
      </c>
      <c r="AU179" s="161" t="s">
        <v>77</v>
      </c>
      <c r="AV179" s="14" t="s">
        <v>77</v>
      </c>
      <c r="AW179" s="14" t="s">
        <v>29</v>
      </c>
      <c r="AX179" s="14" t="s">
        <v>68</v>
      </c>
      <c r="AY179" s="161" t="s">
        <v>122</v>
      </c>
    </row>
    <row r="180" spans="1:65" s="13" customFormat="1">
      <c r="B180" s="154"/>
      <c r="D180" s="148" t="s">
        <v>134</v>
      </c>
      <c r="E180" s="155" t="s">
        <v>3</v>
      </c>
      <c r="F180" s="156" t="s">
        <v>155</v>
      </c>
      <c r="H180" s="155" t="s">
        <v>3</v>
      </c>
      <c r="L180" s="154"/>
      <c r="M180" s="157"/>
      <c r="N180" s="158"/>
      <c r="O180" s="158"/>
      <c r="P180" s="158"/>
      <c r="Q180" s="158"/>
      <c r="R180" s="158"/>
      <c r="S180" s="158"/>
      <c r="T180" s="159"/>
      <c r="AT180" s="155" t="s">
        <v>134</v>
      </c>
      <c r="AU180" s="155" t="s">
        <v>77</v>
      </c>
      <c r="AV180" s="13" t="s">
        <v>73</v>
      </c>
      <c r="AW180" s="13" t="s">
        <v>29</v>
      </c>
      <c r="AX180" s="13" t="s">
        <v>68</v>
      </c>
      <c r="AY180" s="155" t="s">
        <v>122</v>
      </c>
    </row>
    <row r="181" spans="1:65" s="14" customFormat="1">
      <c r="B181" s="160"/>
      <c r="D181" s="148" t="s">
        <v>134</v>
      </c>
      <c r="E181" s="161" t="s">
        <v>3</v>
      </c>
      <c r="F181" s="162" t="s">
        <v>156</v>
      </c>
      <c r="H181" s="163">
        <v>22.91</v>
      </c>
      <c r="L181" s="160"/>
      <c r="M181" s="164"/>
      <c r="N181" s="165"/>
      <c r="O181" s="165"/>
      <c r="P181" s="165"/>
      <c r="Q181" s="165"/>
      <c r="R181" s="165"/>
      <c r="S181" s="165"/>
      <c r="T181" s="166"/>
      <c r="AT181" s="161" t="s">
        <v>134</v>
      </c>
      <c r="AU181" s="161" t="s">
        <v>77</v>
      </c>
      <c r="AV181" s="14" t="s">
        <v>77</v>
      </c>
      <c r="AW181" s="14" t="s">
        <v>29</v>
      </c>
      <c r="AX181" s="14" t="s">
        <v>68</v>
      </c>
      <c r="AY181" s="161" t="s">
        <v>122</v>
      </c>
    </row>
    <row r="182" spans="1:65" s="15" customFormat="1">
      <c r="B182" s="167"/>
      <c r="D182" s="148" t="s">
        <v>134</v>
      </c>
      <c r="E182" s="168" t="s">
        <v>3</v>
      </c>
      <c r="F182" s="169" t="s">
        <v>146</v>
      </c>
      <c r="H182" s="170">
        <v>266.42699999999996</v>
      </c>
      <c r="L182" s="167"/>
      <c r="M182" s="171"/>
      <c r="N182" s="172"/>
      <c r="O182" s="172"/>
      <c r="P182" s="172"/>
      <c r="Q182" s="172"/>
      <c r="R182" s="172"/>
      <c r="S182" s="172"/>
      <c r="T182" s="173"/>
      <c r="AT182" s="168" t="s">
        <v>134</v>
      </c>
      <c r="AU182" s="168" t="s">
        <v>77</v>
      </c>
      <c r="AV182" s="15" t="s">
        <v>83</v>
      </c>
      <c r="AW182" s="15" t="s">
        <v>29</v>
      </c>
      <c r="AX182" s="15" t="s">
        <v>73</v>
      </c>
      <c r="AY182" s="168" t="s">
        <v>122</v>
      </c>
    </row>
    <row r="183" spans="1:65" s="2" customFormat="1" ht="24.2" customHeight="1">
      <c r="A183" s="30"/>
      <c r="B183" s="135"/>
      <c r="C183" s="136" t="s">
        <v>258</v>
      </c>
      <c r="D183" s="136" t="s">
        <v>124</v>
      </c>
      <c r="E183" s="137" t="s">
        <v>259</v>
      </c>
      <c r="F183" s="138" t="s">
        <v>260</v>
      </c>
      <c r="G183" s="139" t="s">
        <v>151</v>
      </c>
      <c r="H183" s="140">
        <v>266.42700000000002</v>
      </c>
      <c r="I183" s="141"/>
      <c r="J183" s="141">
        <f>ROUND(I183*H183,2)</f>
        <v>0</v>
      </c>
      <c r="K183" s="138" t="s">
        <v>3</v>
      </c>
      <c r="L183" s="31"/>
      <c r="M183" s="142" t="s">
        <v>3</v>
      </c>
      <c r="N183" s="143" t="s">
        <v>39</v>
      </c>
      <c r="O183" s="144">
        <v>0.51</v>
      </c>
      <c r="P183" s="144">
        <f>O183*H183</f>
        <v>135.87777000000003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6" t="s">
        <v>83</v>
      </c>
      <c r="AT183" s="146" t="s">
        <v>124</v>
      </c>
      <c r="AU183" s="146" t="s">
        <v>77</v>
      </c>
      <c r="AY183" s="18" t="s">
        <v>122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73</v>
      </c>
      <c r="BK183" s="147">
        <f>ROUND(I183*H183,2)</f>
        <v>0</v>
      </c>
      <c r="BL183" s="18" t="s">
        <v>83</v>
      </c>
      <c r="BM183" s="146" t="s">
        <v>261</v>
      </c>
    </row>
    <row r="184" spans="1:65" s="2" customFormat="1" ht="19.5">
      <c r="A184" s="30"/>
      <c r="B184" s="31"/>
      <c r="C184" s="30"/>
      <c r="D184" s="148" t="s">
        <v>130</v>
      </c>
      <c r="E184" s="30"/>
      <c r="F184" s="149" t="s">
        <v>260</v>
      </c>
      <c r="G184" s="30"/>
      <c r="H184" s="30"/>
      <c r="I184" s="30"/>
      <c r="J184" s="30"/>
      <c r="K184" s="30"/>
      <c r="L184" s="31"/>
      <c r="M184" s="150"/>
      <c r="N184" s="151"/>
      <c r="O184" s="51"/>
      <c r="P184" s="51"/>
      <c r="Q184" s="51"/>
      <c r="R184" s="51"/>
      <c r="S184" s="51"/>
      <c r="T184" s="52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8" t="s">
        <v>130</v>
      </c>
      <c r="AU184" s="18" t="s">
        <v>77</v>
      </c>
    </row>
    <row r="185" spans="1:65" s="2" customFormat="1" ht="16.5" customHeight="1">
      <c r="A185" s="30"/>
      <c r="B185" s="135"/>
      <c r="C185" s="175" t="s">
        <v>262</v>
      </c>
      <c r="D185" s="175" t="s">
        <v>263</v>
      </c>
      <c r="E185" s="176" t="s">
        <v>264</v>
      </c>
      <c r="F185" s="177" t="s">
        <v>265</v>
      </c>
      <c r="G185" s="178" t="s">
        <v>151</v>
      </c>
      <c r="H185" s="179">
        <v>266.42700000000002</v>
      </c>
      <c r="I185" s="180"/>
      <c r="J185" s="180">
        <f>ROUND(I185*H185,2)</f>
        <v>0</v>
      </c>
      <c r="K185" s="177" t="s">
        <v>3</v>
      </c>
      <c r="L185" s="181"/>
      <c r="M185" s="182" t="s">
        <v>3</v>
      </c>
      <c r="N185" s="183" t="s">
        <v>39</v>
      </c>
      <c r="O185" s="144">
        <v>0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46" t="s">
        <v>184</v>
      </c>
      <c r="AT185" s="146" t="s">
        <v>263</v>
      </c>
      <c r="AU185" s="146" t="s">
        <v>77</v>
      </c>
      <c r="AY185" s="18" t="s">
        <v>122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73</v>
      </c>
      <c r="BK185" s="147">
        <f>ROUND(I185*H185,2)</f>
        <v>0</v>
      </c>
      <c r="BL185" s="18" t="s">
        <v>83</v>
      </c>
      <c r="BM185" s="146" t="s">
        <v>266</v>
      </c>
    </row>
    <row r="186" spans="1:65" s="2" customFormat="1">
      <c r="A186" s="30"/>
      <c r="B186" s="31"/>
      <c r="C186" s="30"/>
      <c r="D186" s="148" t="s">
        <v>130</v>
      </c>
      <c r="E186" s="30"/>
      <c r="F186" s="149" t="s">
        <v>265</v>
      </c>
      <c r="G186" s="30"/>
      <c r="H186" s="30"/>
      <c r="I186" s="30"/>
      <c r="J186" s="30"/>
      <c r="K186" s="30"/>
      <c r="L186" s="31"/>
      <c r="M186" s="150"/>
      <c r="N186" s="151"/>
      <c r="O186" s="51"/>
      <c r="P186" s="51"/>
      <c r="Q186" s="51"/>
      <c r="R186" s="51"/>
      <c r="S186" s="51"/>
      <c r="T186" s="52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8" t="s">
        <v>130</v>
      </c>
      <c r="AU186" s="18" t="s">
        <v>77</v>
      </c>
    </row>
    <row r="187" spans="1:65" s="12" customFormat="1" ht="22.9" customHeight="1">
      <c r="B187" s="123"/>
      <c r="D187" s="124" t="s">
        <v>67</v>
      </c>
      <c r="E187" s="133" t="s">
        <v>267</v>
      </c>
      <c r="F187" s="133" t="s">
        <v>268</v>
      </c>
      <c r="J187" s="134">
        <f>BK187</f>
        <v>0</v>
      </c>
      <c r="L187" s="123"/>
      <c r="M187" s="127"/>
      <c r="N187" s="128"/>
      <c r="O187" s="128"/>
      <c r="P187" s="129">
        <f>SUM(P188:P200)</f>
        <v>35.350875000000002</v>
      </c>
      <c r="Q187" s="128"/>
      <c r="R187" s="129">
        <f>SUM(R188:R200)</f>
        <v>0</v>
      </c>
      <c r="S187" s="128"/>
      <c r="T187" s="130">
        <f>SUM(T188:T200)</f>
        <v>0</v>
      </c>
      <c r="AR187" s="124" t="s">
        <v>73</v>
      </c>
      <c r="AT187" s="131" t="s">
        <v>67</v>
      </c>
      <c r="AU187" s="131" t="s">
        <v>73</v>
      </c>
      <c r="AY187" s="124" t="s">
        <v>122</v>
      </c>
      <c r="BK187" s="132">
        <f>SUM(BK188:BK200)</f>
        <v>0</v>
      </c>
    </row>
    <row r="188" spans="1:65" s="2" customFormat="1" ht="24.2" customHeight="1">
      <c r="A188" s="30"/>
      <c r="B188" s="135"/>
      <c r="C188" s="136" t="s">
        <v>8</v>
      </c>
      <c r="D188" s="136" t="s">
        <v>124</v>
      </c>
      <c r="E188" s="137" t="s">
        <v>269</v>
      </c>
      <c r="F188" s="138" t="s">
        <v>270</v>
      </c>
      <c r="G188" s="139" t="s">
        <v>271</v>
      </c>
      <c r="H188" s="140">
        <v>7.875</v>
      </c>
      <c r="I188" s="141"/>
      <c r="J188" s="141">
        <f>ROUND(I188*H188,2)</f>
        <v>0</v>
      </c>
      <c r="K188" s="138" t="s">
        <v>128</v>
      </c>
      <c r="L188" s="31"/>
      <c r="M188" s="142" t="s">
        <v>3</v>
      </c>
      <c r="N188" s="143" t="s">
        <v>39</v>
      </c>
      <c r="O188" s="144">
        <v>4.25</v>
      </c>
      <c r="P188" s="144">
        <f>O188*H188</f>
        <v>33.46875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46" t="s">
        <v>83</v>
      </c>
      <c r="AT188" s="146" t="s">
        <v>124</v>
      </c>
      <c r="AU188" s="146" t="s">
        <v>77</v>
      </c>
      <c r="AY188" s="18" t="s">
        <v>122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8" t="s">
        <v>73</v>
      </c>
      <c r="BK188" s="147">
        <f>ROUND(I188*H188,2)</f>
        <v>0</v>
      </c>
      <c r="BL188" s="18" t="s">
        <v>83</v>
      </c>
      <c r="BM188" s="146" t="s">
        <v>272</v>
      </c>
    </row>
    <row r="189" spans="1:65" s="2" customFormat="1" ht="19.5">
      <c r="A189" s="30"/>
      <c r="B189" s="31"/>
      <c r="C189" s="30"/>
      <c r="D189" s="148" t="s">
        <v>130</v>
      </c>
      <c r="E189" s="30"/>
      <c r="F189" s="149" t="s">
        <v>273</v>
      </c>
      <c r="G189" s="30"/>
      <c r="H189" s="30"/>
      <c r="I189" s="30"/>
      <c r="J189" s="30"/>
      <c r="K189" s="30"/>
      <c r="L189" s="31"/>
      <c r="M189" s="150"/>
      <c r="N189" s="151"/>
      <c r="O189" s="51"/>
      <c r="P189" s="51"/>
      <c r="Q189" s="51"/>
      <c r="R189" s="51"/>
      <c r="S189" s="51"/>
      <c r="T189" s="52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8" t="s">
        <v>130</v>
      </c>
      <c r="AU189" s="18" t="s">
        <v>77</v>
      </c>
    </row>
    <row r="190" spans="1:65" s="2" customFormat="1">
      <c r="A190" s="30"/>
      <c r="B190" s="31"/>
      <c r="C190" s="30"/>
      <c r="D190" s="152" t="s">
        <v>132</v>
      </c>
      <c r="E190" s="30"/>
      <c r="F190" s="153" t="s">
        <v>274</v>
      </c>
      <c r="G190" s="30"/>
      <c r="H190" s="30"/>
      <c r="I190" s="30"/>
      <c r="J190" s="30"/>
      <c r="K190" s="30"/>
      <c r="L190" s="31"/>
      <c r="M190" s="150"/>
      <c r="N190" s="151"/>
      <c r="O190" s="51"/>
      <c r="P190" s="51"/>
      <c r="Q190" s="51"/>
      <c r="R190" s="51"/>
      <c r="S190" s="51"/>
      <c r="T190" s="52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8" t="s">
        <v>132</v>
      </c>
      <c r="AU190" s="18" t="s">
        <v>77</v>
      </c>
    </row>
    <row r="191" spans="1:65" s="2" customFormat="1" ht="24.2" customHeight="1">
      <c r="A191" s="30"/>
      <c r="B191" s="135"/>
      <c r="C191" s="136" t="s">
        <v>275</v>
      </c>
      <c r="D191" s="136" t="s">
        <v>124</v>
      </c>
      <c r="E191" s="137" t="s">
        <v>276</v>
      </c>
      <c r="F191" s="138" t="s">
        <v>277</v>
      </c>
      <c r="G191" s="139" t="s">
        <v>271</v>
      </c>
      <c r="H191" s="140">
        <v>7.875</v>
      </c>
      <c r="I191" s="141"/>
      <c r="J191" s="141">
        <f>ROUND(I191*H191,2)</f>
        <v>0</v>
      </c>
      <c r="K191" s="138" t="s">
        <v>128</v>
      </c>
      <c r="L191" s="31"/>
      <c r="M191" s="142" t="s">
        <v>3</v>
      </c>
      <c r="N191" s="143" t="s">
        <v>39</v>
      </c>
      <c r="O191" s="144">
        <v>0.125</v>
      </c>
      <c r="P191" s="144">
        <f>O191*H191</f>
        <v>0.984375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6" t="s">
        <v>83</v>
      </c>
      <c r="AT191" s="146" t="s">
        <v>124</v>
      </c>
      <c r="AU191" s="146" t="s">
        <v>77</v>
      </c>
      <c r="AY191" s="18" t="s">
        <v>122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73</v>
      </c>
      <c r="BK191" s="147">
        <f>ROUND(I191*H191,2)</f>
        <v>0</v>
      </c>
      <c r="BL191" s="18" t="s">
        <v>83</v>
      </c>
      <c r="BM191" s="146" t="s">
        <v>278</v>
      </c>
    </row>
    <row r="192" spans="1:65" s="2" customFormat="1" ht="19.5">
      <c r="A192" s="30"/>
      <c r="B192" s="31"/>
      <c r="C192" s="30"/>
      <c r="D192" s="148" t="s">
        <v>130</v>
      </c>
      <c r="E192" s="30"/>
      <c r="F192" s="149" t="s">
        <v>279</v>
      </c>
      <c r="G192" s="30"/>
      <c r="H192" s="30"/>
      <c r="I192" s="30"/>
      <c r="J192" s="30"/>
      <c r="K192" s="30"/>
      <c r="L192" s="31"/>
      <c r="M192" s="150"/>
      <c r="N192" s="151"/>
      <c r="O192" s="51"/>
      <c r="P192" s="51"/>
      <c r="Q192" s="51"/>
      <c r="R192" s="51"/>
      <c r="S192" s="51"/>
      <c r="T192" s="52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8" t="s">
        <v>130</v>
      </c>
      <c r="AU192" s="18" t="s">
        <v>77</v>
      </c>
    </row>
    <row r="193" spans="1:65" s="2" customFormat="1">
      <c r="A193" s="30"/>
      <c r="B193" s="31"/>
      <c r="C193" s="30"/>
      <c r="D193" s="152" t="s">
        <v>132</v>
      </c>
      <c r="E193" s="30"/>
      <c r="F193" s="153" t="s">
        <v>280</v>
      </c>
      <c r="G193" s="30"/>
      <c r="H193" s="30"/>
      <c r="I193" s="30"/>
      <c r="J193" s="30"/>
      <c r="K193" s="30"/>
      <c r="L193" s="31"/>
      <c r="M193" s="150"/>
      <c r="N193" s="151"/>
      <c r="O193" s="51"/>
      <c r="P193" s="51"/>
      <c r="Q193" s="51"/>
      <c r="R193" s="51"/>
      <c r="S193" s="51"/>
      <c r="T193" s="52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8" t="s">
        <v>132</v>
      </c>
      <c r="AU193" s="18" t="s">
        <v>77</v>
      </c>
    </row>
    <row r="194" spans="1:65" s="2" customFormat="1" ht="24.2" customHeight="1">
      <c r="A194" s="30"/>
      <c r="B194" s="135"/>
      <c r="C194" s="136" t="s">
        <v>281</v>
      </c>
      <c r="D194" s="136" t="s">
        <v>124</v>
      </c>
      <c r="E194" s="137" t="s">
        <v>282</v>
      </c>
      <c r="F194" s="138" t="s">
        <v>283</v>
      </c>
      <c r="G194" s="139" t="s">
        <v>271</v>
      </c>
      <c r="H194" s="140">
        <v>149.625</v>
      </c>
      <c r="I194" s="141"/>
      <c r="J194" s="141">
        <f>ROUND(I194*H194,2)</f>
        <v>0</v>
      </c>
      <c r="K194" s="138" t="s">
        <v>128</v>
      </c>
      <c r="L194" s="31"/>
      <c r="M194" s="142" t="s">
        <v>3</v>
      </c>
      <c r="N194" s="143" t="s">
        <v>39</v>
      </c>
      <c r="O194" s="144">
        <v>6.0000000000000001E-3</v>
      </c>
      <c r="P194" s="144">
        <f>O194*H194</f>
        <v>0.89775000000000005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6" t="s">
        <v>83</v>
      </c>
      <c r="AT194" s="146" t="s">
        <v>124</v>
      </c>
      <c r="AU194" s="146" t="s">
        <v>77</v>
      </c>
      <c r="AY194" s="18" t="s">
        <v>122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73</v>
      </c>
      <c r="BK194" s="147">
        <f>ROUND(I194*H194,2)</f>
        <v>0</v>
      </c>
      <c r="BL194" s="18" t="s">
        <v>83</v>
      </c>
      <c r="BM194" s="146" t="s">
        <v>284</v>
      </c>
    </row>
    <row r="195" spans="1:65" s="2" customFormat="1" ht="29.25">
      <c r="A195" s="30"/>
      <c r="B195" s="31"/>
      <c r="C195" s="30"/>
      <c r="D195" s="148" t="s">
        <v>130</v>
      </c>
      <c r="E195" s="30"/>
      <c r="F195" s="149" t="s">
        <v>285</v>
      </c>
      <c r="G195" s="30"/>
      <c r="H195" s="30"/>
      <c r="I195" s="30"/>
      <c r="J195" s="30"/>
      <c r="K195" s="30"/>
      <c r="L195" s="31"/>
      <c r="M195" s="150"/>
      <c r="N195" s="151"/>
      <c r="O195" s="51"/>
      <c r="P195" s="51"/>
      <c r="Q195" s="51"/>
      <c r="R195" s="51"/>
      <c r="S195" s="51"/>
      <c r="T195" s="52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8" t="s">
        <v>130</v>
      </c>
      <c r="AU195" s="18" t="s">
        <v>77</v>
      </c>
    </row>
    <row r="196" spans="1:65" s="2" customFormat="1">
      <c r="A196" s="30"/>
      <c r="B196" s="31"/>
      <c r="C196" s="30"/>
      <c r="D196" s="152" t="s">
        <v>132</v>
      </c>
      <c r="E196" s="30"/>
      <c r="F196" s="153" t="s">
        <v>286</v>
      </c>
      <c r="G196" s="30"/>
      <c r="H196" s="30"/>
      <c r="I196" s="30"/>
      <c r="J196" s="30"/>
      <c r="K196" s="30"/>
      <c r="L196" s="31"/>
      <c r="M196" s="150"/>
      <c r="N196" s="151"/>
      <c r="O196" s="51"/>
      <c r="P196" s="51"/>
      <c r="Q196" s="51"/>
      <c r="R196" s="51"/>
      <c r="S196" s="51"/>
      <c r="T196" s="52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8" t="s">
        <v>132</v>
      </c>
      <c r="AU196" s="18" t="s">
        <v>77</v>
      </c>
    </row>
    <row r="197" spans="1:65" s="14" customFormat="1">
      <c r="B197" s="160"/>
      <c r="D197" s="148" t="s">
        <v>134</v>
      </c>
      <c r="F197" s="162" t="s">
        <v>287</v>
      </c>
      <c r="H197" s="163">
        <v>149.625</v>
      </c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134</v>
      </c>
      <c r="AU197" s="161" t="s">
        <v>77</v>
      </c>
      <c r="AV197" s="14" t="s">
        <v>77</v>
      </c>
      <c r="AW197" s="14" t="s">
        <v>4</v>
      </c>
      <c r="AX197" s="14" t="s">
        <v>73</v>
      </c>
      <c r="AY197" s="161" t="s">
        <v>122</v>
      </c>
    </row>
    <row r="198" spans="1:65" s="2" customFormat="1" ht="37.9" customHeight="1">
      <c r="A198" s="30"/>
      <c r="B198" s="135"/>
      <c r="C198" s="136" t="s">
        <v>288</v>
      </c>
      <c r="D198" s="136" t="s">
        <v>124</v>
      </c>
      <c r="E198" s="137" t="s">
        <v>289</v>
      </c>
      <c r="F198" s="138" t="s">
        <v>290</v>
      </c>
      <c r="G198" s="139" t="s">
        <v>271</v>
      </c>
      <c r="H198" s="140">
        <v>7.2110000000000003</v>
      </c>
      <c r="I198" s="141"/>
      <c r="J198" s="141">
        <f>ROUND(I198*H198,2)</f>
        <v>0</v>
      </c>
      <c r="K198" s="138" t="s">
        <v>128</v>
      </c>
      <c r="L198" s="31"/>
      <c r="M198" s="142" t="s">
        <v>3</v>
      </c>
      <c r="N198" s="143" t="s">
        <v>39</v>
      </c>
      <c r="O198" s="144">
        <v>0</v>
      </c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6" t="s">
        <v>83</v>
      </c>
      <c r="AT198" s="146" t="s">
        <v>124</v>
      </c>
      <c r="AU198" s="146" t="s">
        <v>77</v>
      </c>
      <c r="AY198" s="18" t="s">
        <v>122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73</v>
      </c>
      <c r="BK198" s="147">
        <f>ROUND(I198*H198,2)</f>
        <v>0</v>
      </c>
      <c r="BL198" s="18" t="s">
        <v>83</v>
      </c>
      <c r="BM198" s="146" t="s">
        <v>291</v>
      </c>
    </row>
    <row r="199" spans="1:65" s="2" customFormat="1" ht="29.25">
      <c r="A199" s="30"/>
      <c r="B199" s="31"/>
      <c r="C199" s="30"/>
      <c r="D199" s="148" t="s">
        <v>130</v>
      </c>
      <c r="E199" s="30"/>
      <c r="F199" s="149" t="s">
        <v>292</v>
      </c>
      <c r="G199" s="30"/>
      <c r="H199" s="30"/>
      <c r="I199" s="30"/>
      <c r="J199" s="30"/>
      <c r="K199" s="30"/>
      <c r="L199" s="31"/>
      <c r="M199" s="150"/>
      <c r="N199" s="151"/>
      <c r="O199" s="51"/>
      <c r="P199" s="51"/>
      <c r="Q199" s="51"/>
      <c r="R199" s="51"/>
      <c r="S199" s="51"/>
      <c r="T199" s="52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8" t="s">
        <v>130</v>
      </c>
      <c r="AU199" s="18" t="s">
        <v>77</v>
      </c>
    </row>
    <row r="200" spans="1:65" s="2" customFormat="1">
      <c r="A200" s="30"/>
      <c r="B200" s="31"/>
      <c r="C200" s="30"/>
      <c r="D200" s="152" t="s">
        <v>132</v>
      </c>
      <c r="E200" s="30"/>
      <c r="F200" s="153" t="s">
        <v>293</v>
      </c>
      <c r="G200" s="30"/>
      <c r="H200" s="30"/>
      <c r="I200" s="30"/>
      <c r="J200" s="30"/>
      <c r="K200" s="30"/>
      <c r="L200" s="31"/>
      <c r="M200" s="150"/>
      <c r="N200" s="151"/>
      <c r="O200" s="51"/>
      <c r="P200" s="51"/>
      <c r="Q200" s="51"/>
      <c r="R200" s="51"/>
      <c r="S200" s="51"/>
      <c r="T200" s="52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8" t="s">
        <v>132</v>
      </c>
      <c r="AU200" s="18" t="s">
        <v>77</v>
      </c>
    </row>
    <row r="201" spans="1:65" s="12" customFormat="1" ht="25.9" customHeight="1">
      <c r="B201" s="123"/>
      <c r="D201" s="124" t="s">
        <v>67</v>
      </c>
      <c r="E201" s="125" t="s">
        <v>294</v>
      </c>
      <c r="F201" s="125" t="s">
        <v>295</v>
      </c>
      <c r="J201" s="126">
        <f>BK201</f>
        <v>0</v>
      </c>
      <c r="L201" s="123"/>
      <c r="M201" s="127"/>
      <c r="N201" s="128"/>
      <c r="O201" s="128"/>
      <c r="P201" s="129">
        <f>P202+P225</f>
        <v>150.882743</v>
      </c>
      <c r="Q201" s="128"/>
      <c r="R201" s="129">
        <f>R202+R225</f>
        <v>0.39164769000000005</v>
      </c>
      <c r="S201" s="128"/>
      <c r="T201" s="130">
        <f>T202+T225</f>
        <v>0.1485282</v>
      </c>
      <c r="AR201" s="124" t="s">
        <v>77</v>
      </c>
      <c r="AT201" s="131" t="s">
        <v>67</v>
      </c>
      <c r="AU201" s="131" t="s">
        <v>68</v>
      </c>
      <c r="AY201" s="124" t="s">
        <v>122</v>
      </c>
      <c r="BK201" s="132">
        <f>BK202+BK225</f>
        <v>0</v>
      </c>
    </row>
    <row r="202" spans="1:65" s="12" customFormat="1" ht="22.9" customHeight="1">
      <c r="B202" s="123"/>
      <c r="D202" s="124" t="s">
        <v>67</v>
      </c>
      <c r="E202" s="133" t="s">
        <v>296</v>
      </c>
      <c r="F202" s="133" t="s">
        <v>297</v>
      </c>
      <c r="J202" s="134">
        <f>BK202</f>
        <v>0</v>
      </c>
      <c r="L202" s="123"/>
      <c r="M202" s="127"/>
      <c r="N202" s="128"/>
      <c r="O202" s="128"/>
      <c r="P202" s="129">
        <f>SUM(P203:P224)</f>
        <v>20.866366999999997</v>
      </c>
      <c r="Q202" s="128"/>
      <c r="R202" s="129">
        <f>SUM(R203:R224)</f>
        <v>0</v>
      </c>
      <c r="S202" s="128"/>
      <c r="T202" s="130">
        <f>SUM(T203:T224)</f>
        <v>0.1485282</v>
      </c>
      <c r="AR202" s="124" t="s">
        <v>77</v>
      </c>
      <c r="AT202" s="131" t="s">
        <v>67</v>
      </c>
      <c r="AU202" s="131" t="s">
        <v>73</v>
      </c>
      <c r="AY202" s="124" t="s">
        <v>122</v>
      </c>
      <c r="BK202" s="132">
        <f>SUM(BK203:BK224)</f>
        <v>0</v>
      </c>
    </row>
    <row r="203" spans="1:65" s="2" customFormat="1" ht="16.5" customHeight="1">
      <c r="A203" s="30"/>
      <c r="B203" s="135"/>
      <c r="C203" s="136" t="s">
        <v>298</v>
      </c>
      <c r="D203" s="136" t="s">
        <v>124</v>
      </c>
      <c r="E203" s="137" t="s">
        <v>299</v>
      </c>
      <c r="F203" s="138" t="s">
        <v>300</v>
      </c>
      <c r="G203" s="139" t="s">
        <v>140</v>
      </c>
      <c r="H203" s="140">
        <v>28.637</v>
      </c>
      <c r="I203" s="141"/>
      <c r="J203" s="141">
        <f>ROUND(I203*H203,2)</f>
        <v>0</v>
      </c>
      <c r="K203" s="138" t="s">
        <v>128</v>
      </c>
      <c r="L203" s="31"/>
      <c r="M203" s="142" t="s">
        <v>3</v>
      </c>
      <c r="N203" s="143" t="s">
        <v>39</v>
      </c>
      <c r="O203" s="144">
        <v>0.246</v>
      </c>
      <c r="P203" s="144">
        <f>O203*H203</f>
        <v>7.044702</v>
      </c>
      <c r="Q203" s="144">
        <v>0</v>
      </c>
      <c r="R203" s="144">
        <f>Q203*H203</f>
        <v>0</v>
      </c>
      <c r="S203" s="144">
        <v>2.5999999999999999E-3</v>
      </c>
      <c r="T203" s="145">
        <f>S203*H203</f>
        <v>7.44562E-2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46" t="s">
        <v>240</v>
      </c>
      <c r="AT203" s="146" t="s">
        <v>124</v>
      </c>
      <c r="AU203" s="146" t="s">
        <v>77</v>
      </c>
      <c r="AY203" s="18" t="s">
        <v>122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73</v>
      </c>
      <c r="BK203" s="147">
        <f>ROUND(I203*H203,2)</f>
        <v>0</v>
      </c>
      <c r="BL203" s="18" t="s">
        <v>240</v>
      </c>
      <c r="BM203" s="146" t="s">
        <v>301</v>
      </c>
    </row>
    <row r="204" spans="1:65" s="2" customFormat="1" ht="19.5">
      <c r="A204" s="30"/>
      <c r="B204" s="31"/>
      <c r="C204" s="30"/>
      <c r="D204" s="148" t="s">
        <v>130</v>
      </c>
      <c r="E204" s="30"/>
      <c r="F204" s="149" t="s">
        <v>302</v>
      </c>
      <c r="G204" s="30"/>
      <c r="H204" s="30"/>
      <c r="I204" s="30"/>
      <c r="J204" s="30"/>
      <c r="K204" s="30"/>
      <c r="L204" s="31"/>
      <c r="M204" s="150"/>
      <c r="N204" s="151"/>
      <c r="O204" s="51"/>
      <c r="P204" s="51"/>
      <c r="Q204" s="51"/>
      <c r="R204" s="51"/>
      <c r="S204" s="51"/>
      <c r="T204" s="52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8" t="s">
        <v>130</v>
      </c>
      <c r="AU204" s="18" t="s">
        <v>77</v>
      </c>
    </row>
    <row r="205" spans="1:65" s="2" customFormat="1">
      <c r="A205" s="30"/>
      <c r="B205" s="31"/>
      <c r="C205" s="30"/>
      <c r="D205" s="152" t="s">
        <v>132</v>
      </c>
      <c r="E205" s="30"/>
      <c r="F205" s="153" t="s">
        <v>303</v>
      </c>
      <c r="G205" s="30"/>
      <c r="H205" s="30"/>
      <c r="I205" s="30"/>
      <c r="J205" s="30"/>
      <c r="K205" s="30"/>
      <c r="L205" s="31"/>
      <c r="M205" s="150"/>
      <c r="N205" s="151"/>
      <c r="O205" s="51"/>
      <c r="P205" s="51"/>
      <c r="Q205" s="51"/>
      <c r="R205" s="51"/>
      <c r="S205" s="51"/>
      <c r="T205" s="5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8" t="s">
        <v>132</v>
      </c>
      <c r="AU205" s="18" t="s">
        <v>77</v>
      </c>
    </row>
    <row r="206" spans="1:65" s="2" customFormat="1" ht="19.5">
      <c r="A206" s="30"/>
      <c r="B206" s="31"/>
      <c r="C206" s="30"/>
      <c r="D206" s="148" t="s">
        <v>210</v>
      </c>
      <c r="E206" s="30"/>
      <c r="F206" s="174" t="s">
        <v>304</v>
      </c>
      <c r="G206" s="30"/>
      <c r="H206" s="30"/>
      <c r="I206" s="30"/>
      <c r="J206" s="30"/>
      <c r="K206" s="30"/>
      <c r="L206" s="31"/>
      <c r="M206" s="150"/>
      <c r="N206" s="151"/>
      <c r="O206" s="51"/>
      <c r="P206" s="51"/>
      <c r="Q206" s="51"/>
      <c r="R206" s="51"/>
      <c r="S206" s="51"/>
      <c r="T206" s="52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8" t="s">
        <v>210</v>
      </c>
      <c r="AU206" s="18" t="s">
        <v>77</v>
      </c>
    </row>
    <row r="207" spans="1:65" s="14" customFormat="1">
      <c r="B207" s="160"/>
      <c r="D207" s="148" t="s">
        <v>134</v>
      </c>
      <c r="E207" s="161" t="s">
        <v>3</v>
      </c>
      <c r="F207" s="162" t="s">
        <v>305</v>
      </c>
      <c r="H207" s="163">
        <v>28.637</v>
      </c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134</v>
      </c>
      <c r="AU207" s="161" t="s">
        <v>77</v>
      </c>
      <c r="AV207" s="14" t="s">
        <v>77</v>
      </c>
      <c r="AW207" s="14" t="s">
        <v>29</v>
      </c>
      <c r="AX207" s="14" t="s">
        <v>73</v>
      </c>
      <c r="AY207" s="161" t="s">
        <v>122</v>
      </c>
    </row>
    <row r="208" spans="1:65" s="2" customFormat="1" ht="16.5" customHeight="1">
      <c r="A208" s="30"/>
      <c r="B208" s="135"/>
      <c r="C208" s="136" t="s">
        <v>306</v>
      </c>
      <c r="D208" s="136" t="s">
        <v>124</v>
      </c>
      <c r="E208" s="137" t="s">
        <v>307</v>
      </c>
      <c r="F208" s="138" t="s">
        <v>308</v>
      </c>
      <c r="G208" s="139" t="s">
        <v>140</v>
      </c>
      <c r="H208" s="140">
        <v>18.8</v>
      </c>
      <c r="I208" s="141"/>
      <c r="J208" s="141">
        <f>ROUND(I208*H208,2)</f>
        <v>0</v>
      </c>
      <c r="K208" s="138" t="s">
        <v>128</v>
      </c>
      <c r="L208" s="31"/>
      <c r="M208" s="142" t="s">
        <v>3</v>
      </c>
      <c r="N208" s="143" t="s">
        <v>39</v>
      </c>
      <c r="O208" s="144">
        <v>0.14699999999999999</v>
      </c>
      <c r="P208" s="144">
        <f>O208*H208</f>
        <v>2.7635999999999998</v>
      </c>
      <c r="Q208" s="144">
        <v>0</v>
      </c>
      <c r="R208" s="144">
        <f>Q208*H208</f>
        <v>0</v>
      </c>
      <c r="S208" s="144">
        <v>3.9399999999999999E-3</v>
      </c>
      <c r="T208" s="145">
        <f>S208*H208</f>
        <v>7.4071999999999999E-2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6" t="s">
        <v>240</v>
      </c>
      <c r="AT208" s="146" t="s">
        <v>124</v>
      </c>
      <c r="AU208" s="146" t="s">
        <v>77</v>
      </c>
      <c r="AY208" s="18" t="s">
        <v>122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8" t="s">
        <v>73</v>
      </c>
      <c r="BK208" s="147">
        <f>ROUND(I208*H208,2)</f>
        <v>0</v>
      </c>
      <c r="BL208" s="18" t="s">
        <v>240</v>
      </c>
      <c r="BM208" s="146" t="s">
        <v>309</v>
      </c>
    </row>
    <row r="209" spans="1:65" s="2" customFormat="1">
      <c r="A209" s="30"/>
      <c r="B209" s="31"/>
      <c r="C209" s="30"/>
      <c r="D209" s="148" t="s">
        <v>130</v>
      </c>
      <c r="E209" s="30"/>
      <c r="F209" s="149" t="s">
        <v>310</v>
      </c>
      <c r="G209" s="30"/>
      <c r="H209" s="30"/>
      <c r="I209" s="30"/>
      <c r="J209" s="30"/>
      <c r="K209" s="30"/>
      <c r="L209" s="31"/>
      <c r="M209" s="150"/>
      <c r="N209" s="151"/>
      <c r="O209" s="51"/>
      <c r="P209" s="51"/>
      <c r="Q209" s="51"/>
      <c r="R209" s="51"/>
      <c r="S209" s="51"/>
      <c r="T209" s="52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8" t="s">
        <v>130</v>
      </c>
      <c r="AU209" s="18" t="s">
        <v>77</v>
      </c>
    </row>
    <row r="210" spans="1:65" s="2" customFormat="1">
      <c r="A210" s="30"/>
      <c r="B210" s="31"/>
      <c r="C210" s="30"/>
      <c r="D210" s="152" t="s">
        <v>132</v>
      </c>
      <c r="E210" s="30"/>
      <c r="F210" s="153" t="s">
        <v>311</v>
      </c>
      <c r="G210" s="30"/>
      <c r="H210" s="30"/>
      <c r="I210" s="30"/>
      <c r="J210" s="30"/>
      <c r="K210" s="30"/>
      <c r="L210" s="31"/>
      <c r="M210" s="150"/>
      <c r="N210" s="151"/>
      <c r="O210" s="51"/>
      <c r="P210" s="51"/>
      <c r="Q210" s="51"/>
      <c r="R210" s="51"/>
      <c r="S210" s="51"/>
      <c r="T210" s="52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8" t="s">
        <v>132</v>
      </c>
      <c r="AU210" s="18" t="s">
        <v>77</v>
      </c>
    </row>
    <row r="211" spans="1:65" s="2" customFormat="1" ht="19.5">
      <c r="A211" s="30"/>
      <c r="B211" s="31"/>
      <c r="C211" s="30"/>
      <c r="D211" s="148" t="s">
        <v>210</v>
      </c>
      <c r="E211" s="30"/>
      <c r="F211" s="174" t="s">
        <v>304</v>
      </c>
      <c r="G211" s="30"/>
      <c r="H211" s="30"/>
      <c r="I211" s="30"/>
      <c r="J211" s="30"/>
      <c r="K211" s="30"/>
      <c r="L211" s="31"/>
      <c r="M211" s="150"/>
      <c r="N211" s="151"/>
      <c r="O211" s="51"/>
      <c r="P211" s="51"/>
      <c r="Q211" s="51"/>
      <c r="R211" s="51"/>
      <c r="S211" s="51"/>
      <c r="T211" s="52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8" t="s">
        <v>210</v>
      </c>
      <c r="AU211" s="18" t="s">
        <v>77</v>
      </c>
    </row>
    <row r="212" spans="1:65" s="14" customFormat="1">
      <c r="B212" s="160"/>
      <c r="D212" s="148" t="s">
        <v>134</v>
      </c>
      <c r="E212" s="161" t="s">
        <v>3</v>
      </c>
      <c r="F212" s="162" t="s">
        <v>312</v>
      </c>
      <c r="H212" s="163">
        <v>18.8</v>
      </c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134</v>
      </c>
      <c r="AU212" s="161" t="s">
        <v>77</v>
      </c>
      <c r="AV212" s="14" t="s">
        <v>77</v>
      </c>
      <c r="AW212" s="14" t="s">
        <v>29</v>
      </c>
      <c r="AX212" s="14" t="s">
        <v>73</v>
      </c>
      <c r="AY212" s="161" t="s">
        <v>122</v>
      </c>
    </row>
    <row r="213" spans="1:65" s="2" customFormat="1" ht="16.5" customHeight="1">
      <c r="A213" s="30"/>
      <c r="B213" s="135"/>
      <c r="C213" s="136" t="s">
        <v>313</v>
      </c>
      <c r="D213" s="136" t="s">
        <v>124</v>
      </c>
      <c r="E213" s="137" t="s">
        <v>314</v>
      </c>
      <c r="F213" s="138" t="s">
        <v>315</v>
      </c>
      <c r="G213" s="139" t="s">
        <v>140</v>
      </c>
      <c r="H213" s="140">
        <v>28.637</v>
      </c>
      <c r="I213" s="141"/>
      <c r="J213" s="141">
        <f>ROUND(I213*H213,2)</f>
        <v>0</v>
      </c>
      <c r="K213" s="138" t="s">
        <v>128</v>
      </c>
      <c r="L213" s="31"/>
      <c r="M213" s="142" t="s">
        <v>3</v>
      </c>
      <c r="N213" s="143" t="s">
        <v>39</v>
      </c>
      <c r="O213" s="144">
        <v>0.245</v>
      </c>
      <c r="P213" s="144">
        <f>O213*H213</f>
        <v>7.0160650000000002</v>
      </c>
      <c r="Q213" s="144">
        <v>0</v>
      </c>
      <c r="R213" s="144">
        <f>Q213*H213</f>
        <v>0</v>
      </c>
      <c r="S213" s="144">
        <v>0</v>
      </c>
      <c r="T213" s="145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6" t="s">
        <v>240</v>
      </c>
      <c r="AT213" s="146" t="s">
        <v>124</v>
      </c>
      <c r="AU213" s="146" t="s">
        <v>77</v>
      </c>
      <c r="AY213" s="18" t="s">
        <v>122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73</v>
      </c>
      <c r="BK213" s="147">
        <f>ROUND(I213*H213,2)</f>
        <v>0</v>
      </c>
      <c r="BL213" s="18" t="s">
        <v>240</v>
      </c>
      <c r="BM213" s="146" t="s">
        <v>316</v>
      </c>
    </row>
    <row r="214" spans="1:65" s="2" customFormat="1">
      <c r="A214" s="30"/>
      <c r="B214" s="31"/>
      <c r="C214" s="30"/>
      <c r="D214" s="148" t="s">
        <v>130</v>
      </c>
      <c r="E214" s="30"/>
      <c r="F214" s="149" t="s">
        <v>317</v>
      </c>
      <c r="G214" s="30"/>
      <c r="H214" s="30"/>
      <c r="I214" s="30"/>
      <c r="J214" s="30"/>
      <c r="K214" s="30"/>
      <c r="L214" s="31"/>
      <c r="M214" s="150"/>
      <c r="N214" s="151"/>
      <c r="O214" s="51"/>
      <c r="P214" s="51"/>
      <c r="Q214" s="51"/>
      <c r="R214" s="51"/>
      <c r="S214" s="51"/>
      <c r="T214" s="52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8" t="s">
        <v>130</v>
      </c>
      <c r="AU214" s="18" t="s">
        <v>77</v>
      </c>
    </row>
    <row r="215" spans="1:65" s="2" customFormat="1">
      <c r="A215" s="30"/>
      <c r="B215" s="31"/>
      <c r="C215" s="30"/>
      <c r="D215" s="152" t="s">
        <v>132</v>
      </c>
      <c r="E215" s="30"/>
      <c r="F215" s="153" t="s">
        <v>318</v>
      </c>
      <c r="G215" s="30"/>
      <c r="H215" s="30"/>
      <c r="I215" s="30"/>
      <c r="J215" s="30"/>
      <c r="K215" s="30"/>
      <c r="L215" s="31"/>
      <c r="M215" s="150"/>
      <c r="N215" s="151"/>
      <c r="O215" s="51"/>
      <c r="P215" s="51"/>
      <c r="Q215" s="51"/>
      <c r="R215" s="51"/>
      <c r="S215" s="51"/>
      <c r="T215" s="52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8" t="s">
        <v>132</v>
      </c>
      <c r="AU215" s="18" t="s">
        <v>77</v>
      </c>
    </row>
    <row r="216" spans="1:65" s="13" customFormat="1">
      <c r="B216" s="154"/>
      <c r="D216" s="148" t="s">
        <v>134</v>
      </c>
      <c r="E216" s="155" t="s">
        <v>3</v>
      </c>
      <c r="F216" s="156" t="s">
        <v>319</v>
      </c>
      <c r="H216" s="155" t="s">
        <v>3</v>
      </c>
      <c r="L216" s="154"/>
      <c r="M216" s="157"/>
      <c r="N216" s="158"/>
      <c r="O216" s="158"/>
      <c r="P216" s="158"/>
      <c r="Q216" s="158"/>
      <c r="R216" s="158"/>
      <c r="S216" s="158"/>
      <c r="T216" s="159"/>
      <c r="AT216" s="155" t="s">
        <v>134</v>
      </c>
      <c r="AU216" s="155" t="s">
        <v>77</v>
      </c>
      <c r="AV216" s="13" t="s">
        <v>73</v>
      </c>
      <c r="AW216" s="13" t="s">
        <v>29</v>
      </c>
      <c r="AX216" s="13" t="s">
        <v>68</v>
      </c>
      <c r="AY216" s="155" t="s">
        <v>122</v>
      </c>
    </row>
    <row r="217" spans="1:65" s="14" customFormat="1">
      <c r="B217" s="160"/>
      <c r="D217" s="148" t="s">
        <v>134</v>
      </c>
      <c r="E217" s="161" t="s">
        <v>3</v>
      </c>
      <c r="F217" s="162" t="s">
        <v>305</v>
      </c>
      <c r="H217" s="163">
        <v>28.637</v>
      </c>
      <c r="L217" s="160"/>
      <c r="M217" s="164"/>
      <c r="N217" s="165"/>
      <c r="O217" s="165"/>
      <c r="P217" s="165"/>
      <c r="Q217" s="165"/>
      <c r="R217" s="165"/>
      <c r="S217" s="165"/>
      <c r="T217" s="166"/>
      <c r="AT217" s="161" t="s">
        <v>134</v>
      </c>
      <c r="AU217" s="161" t="s">
        <v>77</v>
      </c>
      <c r="AV217" s="14" t="s">
        <v>77</v>
      </c>
      <c r="AW217" s="14" t="s">
        <v>29</v>
      </c>
      <c r="AX217" s="14" t="s">
        <v>73</v>
      </c>
      <c r="AY217" s="161" t="s">
        <v>122</v>
      </c>
    </row>
    <row r="218" spans="1:65" s="2" customFormat="1" ht="16.5" customHeight="1">
      <c r="A218" s="30"/>
      <c r="B218" s="135"/>
      <c r="C218" s="136" t="s">
        <v>320</v>
      </c>
      <c r="D218" s="136" t="s">
        <v>124</v>
      </c>
      <c r="E218" s="137" t="s">
        <v>321</v>
      </c>
      <c r="F218" s="138" t="s">
        <v>322</v>
      </c>
      <c r="G218" s="139" t="s">
        <v>140</v>
      </c>
      <c r="H218" s="140">
        <v>18.8</v>
      </c>
      <c r="I218" s="141"/>
      <c r="J218" s="141">
        <f>ROUND(I218*H218,2)</f>
        <v>0</v>
      </c>
      <c r="K218" s="138" t="s">
        <v>128</v>
      </c>
      <c r="L218" s="31"/>
      <c r="M218" s="142" t="s">
        <v>3</v>
      </c>
      <c r="N218" s="143" t="s">
        <v>39</v>
      </c>
      <c r="O218" s="144">
        <v>0.215</v>
      </c>
      <c r="P218" s="144">
        <f>O218*H218</f>
        <v>4.0419999999999998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6" t="s">
        <v>240</v>
      </c>
      <c r="AT218" s="146" t="s">
        <v>124</v>
      </c>
      <c r="AU218" s="146" t="s">
        <v>77</v>
      </c>
      <c r="AY218" s="18" t="s">
        <v>122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8" t="s">
        <v>73</v>
      </c>
      <c r="BK218" s="147">
        <f>ROUND(I218*H218,2)</f>
        <v>0</v>
      </c>
      <c r="BL218" s="18" t="s">
        <v>240</v>
      </c>
      <c r="BM218" s="146" t="s">
        <v>323</v>
      </c>
    </row>
    <row r="219" spans="1:65" s="2" customFormat="1">
      <c r="A219" s="30"/>
      <c r="B219" s="31"/>
      <c r="C219" s="30"/>
      <c r="D219" s="148" t="s">
        <v>130</v>
      </c>
      <c r="E219" s="30"/>
      <c r="F219" s="149" t="s">
        <v>324</v>
      </c>
      <c r="G219" s="30"/>
      <c r="H219" s="30"/>
      <c r="I219" s="30"/>
      <c r="J219" s="30"/>
      <c r="K219" s="30"/>
      <c r="L219" s="31"/>
      <c r="M219" s="150"/>
      <c r="N219" s="151"/>
      <c r="O219" s="51"/>
      <c r="P219" s="51"/>
      <c r="Q219" s="51"/>
      <c r="R219" s="51"/>
      <c r="S219" s="51"/>
      <c r="T219" s="52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8" t="s">
        <v>130</v>
      </c>
      <c r="AU219" s="18" t="s">
        <v>77</v>
      </c>
    </row>
    <row r="220" spans="1:65" s="2" customFormat="1">
      <c r="A220" s="30"/>
      <c r="B220" s="31"/>
      <c r="C220" s="30"/>
      <c r="D220" s="152" t="s">
        <v>132</v>
      </c>
      <c r="E220" s="30"/>
      <c r="F220" s="153" t="s">
        <v>325</v>
      </c>
      <c r="G220" s="30"/>
      <c r="H220" s="30"/>
      <c r="I220" s="30"/>
      <c r="J220" s="30"/>
      <c r="K220" s="30"/>
      <c r="L220" s="31"/>
      <c r="M220" s="150"/>
      <c r="N220" s="151"/>
      <c r="O220" s="51"/>
      <c r="P220" s="51"/>
      <c r="Q220" s="51"/>
      <c r="R220" s="51"/>
      <c r="S220" s="51"/>
      <c r="T220" s="52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8" t="s">
        <v>132</v>
      </c>
      <c r="AU220" s="18" t="s">
        <v>77</v>
      </c>
    </row>
    <row r="221" spans="1:65" s="14" customFormat="1">
      <c r="B221" s="160"/>
      <c r="D221" s="148" t="s">
        <v>134</v>
      </c>
      <c r="E221" s="161" t="s">
        <v>3</v>
      </c>
      <c r="F221" s="162" t="s">
        <v>312</v>
      </c>
      <c r="H221" s="163">
        <v>18.8</v>
      </c>
      <c r="L221" s="160"/>
      <c r="M221" s="164"/>
      <c r="N221" s="165"/>
      <c r="O221" s="165"/>
      <c r="P221" s="165"/>
      <c r="Q221" s="165"/>
      <c r="R221" s="165"/>
      <c r="S221" s="165"/>
      <c r="T221" s="166"/>
      <c r="AT221" s="161" t="s">
        <v>134</v>
      </c>
      <c r="AU221" s="161" t="s">
        <v>77</v>
      </c>
      <c r="AV221" s="14" t="s">
        <v>77</v>
      </c>
      <c r="AW221" s="14" t="s">
        <v>29</v>
      </c>
      <c r="AX221" s="14" t="s">
        <v>73</v>
      </c>
      <c r="AY221" s="161" t="s">
        <v>122</v>
      </c>
    </row>
    <row r="222" spans="1:65" s="2" customFormat="1" ht="24.2" customHeight="1">
      <c r="A222" s="30"/>
      <c r="B222" s="135"/>
      <c r="C222" s="136" t="s">
        <v>326</v>
      </c>
      <c r="D222" s="136" t="s">
        <v>124</v>
      </c>
      <c r="E222" s="137" t="s">
        <v>327</v>
      </c>
      <c r="F222" s="138" t="s">
        <v>328</v>
      </c>
      <c r="G222" s="139" t="s">
        <v>329</v>
      </c>
      <c r="H222" s="140">
        <v>128.39500000000001</v>
      </c>
      <c r="I222" s="141"/>
      <c r="J222" s="141">
        <f>ROUND(I222*H222,2)</f>
        <v>0</v>
      </c>
      <c r="K222" s="138" t="s">
        <v>128</v>
      </c>
      <c r="L222" s="31"/>
      <c r="M222" s="142" t="s">
        <v>3</v>
      </c>
      <c r="N222" s="143" t="s">
        <v>39</v>
      </c>
      <c r="O222" s="144">
        <v>0</v>
      </c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6" t="s">
        <v>240</v>
      </c>
      <c r="AT222" s="146" t="s">
        <v>124</v>
      </c>
      <c r="AU222" s="146" t="s">
        <v>77</v>
      </c>
      <c r="AY222" s="18" t="s">
        <v>122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8" t="s">
        <v>73</v>
      </c>
      <c r="BK222" s="147">
        <f>ROUND(I222*H222,2)</f>
        <v>0</v>
      </c>
      <c r="BL222" s="18" t="s">
        <v>240</v>
      </c>
      <c r="BM222" s="146" t="s">
        <v>330</v>
      </c>
    </row>
    <row r="223" spans="1:65" s="2" customFormat="1" ht="29.25">
      <c r="A223" s="30"/>
      <c r="B223" s="31"/>
      <c r="C223" s="30"/>
      <c r="D223" s="148" t="s">
        <v>130</v>
      </c>
      <c r="E223" s="30"/>
      <c r="F223" s="149" t="s">
        <v>331</v>
      </c>
      <c r="G223" s="30"/>
      <c r="H223" s="30"/>
      <c r="I223" s="30"/>
      <c r="J223" s="30"/>
      <c r="K223" s="30"/>
      <c r="L223" s="31"/>
      <c r="M223" s="150"/>
      <c r="N223" s="151"/>
      <c r="O223" s="51"/>
      <c r="P223" s="51"/>
      <c r="Q223" s="51"/>
      <c r="R223" s="51"/>
      <c r="S223" s="51"/>
      <c r="T223" s="52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8" t="s">
        <v>130</v>
      </c>
      <c r="AU223" s="18" t="s">
        <v>77</v>
      </c>
    </row>
    <row r="224" spans="1:65" s="2" customFormat="1">
      <c r="A224" s="30"/>
      <c r="B224" s="31"/>
      <c r="C224" s="30"/>
      <c r="D224" s="152" t="s">
        <v>132</v>
      </c>
      <c r="E224" s="30"/>
      <c r="F224" s="153" t="s">
        <v>332</v>
      </c>
      <c r="G224" s="30"/>
      <c r="H224" s="30"/>
      <c r="I224" s="30"/>
      <c r="J224" s="30"/>
      <c r="K224" s="30"/>
      <c r="L224" s="31"/>
      <c r="M224" s="150"/>
      <c r="N224" s="151"/>
      <c r="O224" s="51"/>
      <c r="P224" s="51"/>
      <c r="Q224" s="51"/>
      <c r="R224" s="51"/>
      <c r="S224" s="51"/>
      <c r="T224" s="52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8" t="s">
        <v>132</v>
      </c>
      <c r="AU224" s="18" t="s">
        <v>77</v>
      </c>
    </row>
    <row r="225" spans="1:65" s="12" customFormat="1" ht="22.9" customHeight="1">
      <c r="B225" s="123"/>
      <c r="D225" s="124" t="s">
        <v>67</v>
      </c>
      <c r="E225" s="133" t="s">
        <v>333</v>
      </c>
      <c r="F225" s="133" t="s">
        <v>334</v>
      </c>
      <c r="J225" s="134">
        <f>BK225</f>
        <v>0</v>
      </c>
      <c r="L225" s="123"/>
      <c r="M225" s="127"/>
      <c r="N225" s="128"/>
      <c r="O225" s="128"/>
      <c r="P225" s="129">
        <f>SUM(P226:P240)</f>
        <v>130.01637600000001</v>
      </c>
      <c r="Q225" s="128"/>
      <c r="R225" s="129">
        <f>SUM(R226:R240)</f>
        <v>0.39164769000000005</v>
      </c>
      <c r="S225" s="128"/>
      <c r="T225" s="130">
        <f>SUM(T226:T240)</f>
        <v>0</v>
      </c>
      <c r="AR225" s="124" t="s">
        <v>77</v>
      </c>
      <c r="AT225" s="131" t="s">
        <v>67</v>
      </c>
      <c r="AU225" s="131" t="s">
        <v>73</v>
      </c>
      <c r="AY225" s="124" t="s">
        <v>122</v>
      </c>
      <c r="BK225" s="132">
        <f>SUM(BK226:BK240)</f>
        <v>0</v>
      </c>
    </row>
    <row r="226" spans="1:65" s="2" customFormat="1" ht="21.75" customHeight="1">
      <c r="A226" s="30"/>
      <c r="B226" s="135"/>
      <c r="C226" s="136" t="s">
        <v>335</v>
      </c>
      <c r="D226" s="136" t="s">
        <v>124</v>
      </c>
      <c r="E226" s="137" t="s">
        <v>336</v>
      </c>
      <c r="F226" s="138" t="s">
        <v>337</v>
      </c>
      <c r="G226" s="139" t="s">
        <v>151</v>
      </c>
      <c r="H226" s="140">
        <v>266.42700000000002</v>
      </c>
      <c r="I226" s="141"/>
      <c r="J226" s="141">
        <f>ROUND(I226*H226,2)</f>
        <v>0</v>
      </c>
      <c r="K226" s="138" t="s">
        <v>128</v>
      </c>
      <c r="L226" s="31"/>
      <c r="M226" s="142" t="s">
        <v>3</v>
      </c>
      <c r="N226" s="143" t="s">
        <v>39</v>
      </c>
      <c r="O226" s="144">
        <v>9.5000000000000001E-2</v>
      </c>
      <c r="P226" s="144">
        <f>O226*H226</f>
        <v>25.310565000000004</v>
      </c>
      <c r="Q226" s="144">
        <v>1.2999999999999999E-4</v>
      </c>
      <c r="R226" s="144">
        <f>Q226*H226</f>
        <v>3.4635510000000001E-2</v>
      </c>
      <c r="S226" s="144">
        <v>0</v>
      </c>
      <c r="T226" s="145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46" t="s">
        <v>240</v>
      </c>
      <c r="AT226" s="146" t="s">
        <v>124</v>
      </c>
      <c r="AU226" s="146" t="s">
        <v>77</v>
      </c>
      <c r="AY226" s="18" t="s">
        <v>122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8" t="s">
        <v>73</v>
      </c>
      <c r="BK226" s="147">
        <f>ROUND(I226*H226,2)</f>
        <v>0</v>
      </c>
      <c r="BL226" s="18" t="s">
        <v>240</v>
      </c>
      <c r="BM226" s="146" t="s">
        <v>338</v>
      </c>
    </row>
    <row r="227" spans="1:65" s="2" customFormat="1" ht="19.5">
      <c r="A227" s="30"/>
      <c r="B227" s="31"/>
      <c r="C227" s="30"/>
      <c r="D227" s="148" t="s">
        <v>130</v>
      </c>
      <c r="E227" s="30"/>
      <c r="F227" s="149" t="s">
        <v>339</v>
      </c>
      <c r="G227" s="30"/>
      <c r="H227" s="30"/>
      <c r="I227" s="30"/>
      <c r="J227" s="30"/>
      <c r="K227" s="30"/>
      <c r="L227" s="31"/>
      <c r="M227" s="150"/>
      <c r="N227" s="151"/>
      <c r="O227" s="51"/>
      <c r="P227" s="51"/>
      <c r="Q227" s="51"/>
      <c r="R227" s="51"/>
      <c r="S227" s="51"/>
      <c r="T227" s="52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8" t="s">
        <v>130</v>
      </c>
      <c r="AU227" s="18" t="s">
        <v>77</v>
      </c>
    </row>
    <row r="228" spans="1:65" s="2" customFormat="1">
      <c r="A228" s="30"/>
      <c r="B228" s="31"/>
      <c r="C228" s="30"/>
      <c r="D228" s="152" t="s">
        <v>132</v>
      </c>
      <c r="E228" s="30"/>
      <c r="F228" s="153" t="s">
        <v>340</v>
      </c>
      <c r="G228" s="30"/>
      <c r="H228" s="30"/>
      <c r="I228" s="30"/>
      <c r="J228" s="30"/>
      <c r="K228" s="30"/>
      <c r="L228" s="31"/>
      <c r="M228" s="150"/>
      <c r="N228" s="151"/>
      <c r="O228" s="51"/>
      <c r="P228" s="51"/>
      <c r="Q228" s="51"/>
      <c r="R228" s="51"/>
      <c r="S228" s="51"/>
      <c r="T228" s="52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8" t="s">
        <v>132</v>
      </c>
      <c r="AU228" s="18" t="s">
        <v>77</v>
      </c>
    </row>
    <row r="229" spans="1:65" s="2" customFormat="1" ht="37.9" customHeight="1">
      <c r="A229" s="30"/>
      <c r="B229" s="135"/>
      <c r="C229" s="136" t="s">
        <v>341</v>
      </c>
      <c r="D229" s="136" t="s">
        <v>124</v>
      </c>
      <c r="E229" s="137" t="s">
        <v>342</v>
      </c>
      <c r="F229" s="138" t="s">
        <v>343</v>
      </c>
      <c r="G229" s="139" t="s">
        <v>151</v>
      </c>
      <c r="H229" s="140">
        <v>79.941000000000003</v>
      </c>
      <c r="I229" s="141"/>
      <c r="J229" s="141">
        <f>ROUND(I229*H229,2)</f>
        <v>0</v>
      </c>
      <c r="K229" s="138" t="s">
        <v>3</v>
      </c>
      <c r="L229" s="31"/>
      <c r="M229" s="142" t="s">
        <v>3</v>
      </c>
      <c r="N229" s="143" t="s">
        <v>39</v>
      </c>
      <c r="O229" s="144">
        <v>0</v>
      </c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6" t="s">
        <v>240</v>
      </c>
      <c r="AT229" s="146" t="s">
        <v>124</v>
      </c>
      <c r="AU229" s="146" t="s">
        <v>77</v>
      </c>
      <c r="AY229" s="18" t="s">
        <v>122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73</v>
      </c>
      <c r="BK229" s="147">
        <f>ROUND(I229*H229,2)</f>
        <v>0</v>
      </c>
      <c r="BL229" s="18" t="s">
        <v>240</v>
      </c>
      <c r="BM229" s="146" t="s">
        <v>344</v>
      </c>
    </row>
    <row r="230" spans="1:65" s="2" customFormat="1" ht="19.5">
      <c r="A230" s="30"/>
      <c r="B230" s="31"/>
      <c r="C230" s="30"/>
      <c r="D230" s="148" t="s">
        <v>130</v>
      </c>
      <c r="E230" s="30"/>
      <c r="F230" s="149" t="s">
        <v>343</v>
      </c>
      <c r="G230" s="30"/>
      <c r="H230" s="30"/>
      <c r="I230" s="30"/>
      <c r="J230" s="30"/>
      <c r="K230" s="30"/>
      <c r="L230" s="31"/>
      <c r="M230" s="150"/>
      <c r="N230" s="151"/>
      <c r="O230" s="51"/>
      <c r="P230" s="51"/>
      <c r="Q230" s="51"/>
      <c r="R230" s="51"/>
      <c r="S230" s="51"/>
      <c r="T230" s="52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8" t="s">
        <v>130</v>
      </c>
      <c r="AU230" s="18" t="s">
        <v>77</v>
      </c>
    </row>
    <row r="231" spans="1:65" s="13" customFormat="1">
      <c r="B231" s="154"/>
      <c r="D231" s="148" t="s">
        <v>134</v>
      </c>
      <c r="E231" s="155" t="s">
        <v>3</v>
      </c>
      <c r="F231" s="156" t="s">
        <v>345</v>
      </c>
      <c r="H231" s="155" t="s">
        <v>3</v>
      </c>
      <c r="L231" s="154"/>
      <c r="M231" s="157"/>
      <c r="N231" s="158"/>
      <c r="O231" s="158"/>
      <c r="P231" s="158"/>
      <c r="Q231" s="158"/>
      <c r="R231" s="158"/>
      <c r="S231" s="158"/>
      <c r="T231" s="159"/>
      <c r="AT231" s="155" t="s">
        <v>134</v>
      </c>
      <c r="AU231" s="155" t="s">
        <v>77</v>
      </c>
      <c r="AV231" s="13" t="s">
        <v>73</v>
      </c>
      <c r="AW231" s="13" t="s">
        <v>29</v>
      </c>
      <c r="AX231" s="13" t="s">
        <v>68</v>
      </c>
      <c r="AY231" s="155" t="s">
        <v>122</v>
      </c>
    </row>
    <row r="232" spans="1:65" s="14" customFormat="1">
      <c r="B232" s="160"/>
      <c r="D232" s="148" t="s">
        <v>134</v>
      </c>
      <c r="E232" s="161" t="s">
        <v>3</v>
      </c>
      <c r="F232" s="162" t="s">
        <v>346</v>
      </c>
      <c r="H232" s="163">
        <v>79.941000000000003</v>
      </c>
      <c r="L232" s="160"/>
      <c r="M232" s="164"/>
      <c r="N232" s="165"/>
      <c r="O232" s="165"/>
      <c r="P232" s="165"/>
      <c r="Q232" s="165"/>
      <c r="R232" s="165"/>
      <c r="S232" s="165"/>
      <c r="T232" s="166"/>
      <c r="AT232" s="161" t="s">
        <v>134</v>
      </c>
      <c r="AU232" s="161" t="s">
        <v>77</v>
      </c>
      <c r="AV232" s="14" t="s">
        <v>77</v>
      </c>
      <c r="AW232" s="14" t="s">
        <v>29</v>
      </c>
      <c r="AX232" s="14" t="s">
        <v>73</v>
      </c>
      <c r="AY232" s="161" t="s">
        <v>122</v>
      </c>
    </row>
    <row r="233" spans="1:65" s="2" customFormat="1" ht="44.25" customHeight="1">
      <c r="A233" s="30"/>
      <c r="B233" s="135"/>
      <c r="C233" s="136" t="s">
        <v>347</v>
      </c>
      <c r="D233" s="136" t="s">
        <v>124</v>
      </c>
      <c r="E233" s="137" t="s">
        <v>348</v>
      </c>
      <c r="F233" s="138" t="s">
        <v>349</v>
      </c>
      <c r="G233" s="139" t="s">
        <v>151</v>
      </c>
      <c r="H233" s="140">
        <v>266.42700000000002</v>
      </c>
      <c r="I233" s="141"/>
      <c r="J233" s="141">
        <f>ROUND(I233*H233,2)</f>
        <v>0</v>
      </c>
      <c r="K233" s="138" t="s">
        <v>3</v>
      </c>
      <c r="L233" s="31"/>
      <c r="M233" s="142" t="s">
        <v>3</v>
      </c>
      <c r="N233" s="143" t="s">
        <v>39</v>
      </c>
      <c r="O233" s="144">
        <v>0.123</v>
      </c>
      <c r="P233" s="144">
        <f>O233*H233</f>
        <v>32.770521000000002</v>
      </c>
      <c r="Q233" s="144">
        <v>2.5000000000000001E-4</v>
      </c>
      <c r="R233" s="144">
        <f>Q233*H233</f>
        <v>6.6606750000000006E-2</v>
      </c>
      <c r="S233" s="144">
        <v>0</v>
      </c>
      <c r="T233" s="145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46" t="s">
        <v>240</v>
      </c>
      <c r="AT233" s="146" t="s">
        <v>124</v>
      </c>
      <c r="AU233" s="146" t="s">
        <v>77</v>
      </c>
      <c r="AY233" s="18" t="s">
        <v>122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73</v>
      </c>
      <c r="BK233" s="147">
        <f>ROUND(I233*H233,2)</f>
        <v>0</v>
      </c>
      <c r="BL233" s="18" t="s">
        <v>240</v>
      </c>
      <c r="BM233" s="146" t="s">
        <v>350</v>
      </c>
    </row>
    <row r="234" spans="1:65" s="2" customFormat="1" ht="29.25">
      <c r="A234" s="30"/>
      <c r="B234" s="31"/>
      <c r="C234" s="30"/>
      <c r="D234" s="148" t="s">
        <v>130</v>
      </c>
      <c r="E234" s="30"/>
      <c r="F234" s="149" t="s">
        <v>349</v>
      </c>
      <c r="G234" s="30"/>
      <c r="H234" s="30"/>
      <c r="I234" s="30"/>
      <c r="J234" s="30"/>
      <c r="K234" s="30"/>
      <c r="L234" s="31"/>
      <c r="M234" s="150"/>
      <c r="N234" s="151"/>
      <c r="O234" s="51"/>
      <c r="P234" s="51"/>
      <c r="Q234" s="51"/>
      <c r="R234" s="51"/>
      <c r="S234" s="51"/>
      <c r="T234" s="52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8" t="s">
        <v>130</v>
      </c>
      <c r="AU234" s="18" t="s">
        <v>77</v>
      </c>
    </row>
    <row r="235" spans="1:65" s="2" customFormat="1" ht="24.2" customHeight="1">
      <c r="A235" s="30"/>
      <c r="B235" s="135"/>
      <c r="C235" s="136" t="s">
        <v>351</v>
      </c>
      <c r="D235" s="136" t="s">
        <v>124</v>
      </c>
      <c r="E235" s="137" t="s">
        <v>352</v>
      </c>
      <c r="F235" s="138" t="s">
        <v>353</v>
      </c>
      <c r="G235" s="139" t="s">
        <v>151</v>
      </c>
      <c r="H235" s="140">
        <v>266.42700000000002</v>
      </c>
      <c r="I235" s="141"/>
      <c r="J235" s="141">
        <f>ROUND(I235*H235,2)</f>
        <v>0</v>
      </c>
      <c r="K235" s="138" t="s">
        <v>128</v>
      </c>
      <c r="L235" s="31"/>
      <c r="M235" s="142" t="s">
        <v>3</v>
      </c>
      <c r="N235" s="143" t="s">
        <v>39</v>
      </c>
      <c r="O235" s="144">
        <v>0.27</v>
      </c>
      <c r="P235" s="144">
        <f>O235*H235</f>
        <v>71.935290000000009</v>
      </c>
      <c r="Q235" s="144">
        <v>1.0300000000000001E-3</v>
      </c>
      <c r="R235" s="144">
        <f>Q235*H235</f>
        <v>0.27441981000000004</v>
      </c>
      <c r="S235" s="144">
        <v>0</v>
      </c>
      <c r="T235" s="145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6" t="s">
        <v>240</v>
      </c>
      <c r="AT235" s="146" t="s">
        <v>124</v>
      </c>
      <c r="AU235" s="146" t="s">
        <v>77</v>
      </c>
      <c r="AY235" s="18" t="s">
        <v>122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8" t="s">
        <v>73</v>
      </c>
      <c r="BK235" s="147">
        <f>ROUND(I235*H235,2)</f>
        <v>0</v>
      </c>
      <c r="BL235" s="18" t="s">
        <v>240</v>
      </c>
      <c r="BM235" s="146" t="s">
        <v>354</v>
      </c>
    </row>
    <row r="236" spans="1:65" s="2" customFormat="1" ht="29.25">
      <c r="A236" s="30"/>
      <c r="B236" s="31"/>
      <c r="C236" s="30"/>
      <c r="D236" s="148" t="s">
        <v>130</v>
      </c>
      <c r="E236" s="30"/>
      <c r="F236" s="149" t="s">
        <v>355</v>
      </c>
      <c r="G236" s="30"/>
      <c r="H236" s="30"/>
      <c r="I236" s="30"/>
      <c r="J236" s="30"/>
      <c r="K236" s="30"/>
      <c r="L236" s="31"/>
      <c r="M236" s="150"/>
      <c r="N236" s="151"/>
      <c r="O236" s="51"/>
      <c r="P236" s="51"/>
      <c r="Q236" s="51"/>
      <c r="R236" s="51"/>
      <c r="S236" s="51"/>
      <c r="T236" s="52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8" t="s">
        <v>130</v>
      </c>
      <c r="AU236" s="18" t="s">
        <v>77</v>
      </c>
    </row>
    <row r="237" spans="1:65" s="2" customFormat="1">
      <c r="A237" s="30"/>
      <c r="B237" s="31"/>
      <c r="C237" s="30"/>
      <c r="D237" s="152" t="s">
        <v>132</v>
      </c>
      <c r="E237" s="30"/>
      <c r="F237" s="153" t="s">
        <v>356</v>
      </c>
      <c r="G237" s="30"/>
      <c r="H237" s="30"/>
      <c r="I237" s="30"/>
      <c r="J237" s="30"/>
      <c r="K237" s="30"/>
      <c r="L237" s="31"/>
      <c r="M237" s="150"/>
      <c r="N237" s="151"/>
      <c r="O237" s="51"/>
      <c r="P237" s="51"/>
      <c r="Q237" s="51"/>
      <c r="R237" s="51"/>
      <c r="S237" s="51"/>
      <c r="T237" s="52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8" t="s">
        <v>132</v>
      </c>
      <c r="AU237" s="18" t="s">
        <v>77</v>
      </c>
    </row>
    <row r="238" spans="1:65" s="2" customFormat="1" ht="24.2" customHeight="1">
      <c r="A238" s="30"/>
      <c r="B238" s="135"/>
      <c r="C238" s="136" t="s">
        <v>357</v>
      </c>
      <c r="D238" s="136" t="s">
        <v>124</v>
      </c>
      <c r="E238" s="137" t="s">
        <v>358</v>
      </c>
      <c r="F238" s="138" t="s">
        <v>359</v>
      </c>
      <c r="G238" s="139" t="s">
        <v>151</v>
      </c>
      <c r="H238" s="140">
        <v>266.42700000000002</v>
      </c>
      <c r="I238" s="141"/>
      <c r="J238" s="141">
        <f>ROUND(I238*H238,2)</f>
        <v>0</v>
      </c>
      <c r="K238" s="138" t="s">
        <v>128</v>
      </c>
      <c r="L238" s="31"/>
      <c r="M238" s="142" t="s">
        <v>3</v>
      </c>
      <c r="N238" s="143" t="s">
        <v>39</v>
      </c>
      <c r="O238" s="144">
        <v>0</v>
      </c>
      <c r="P238" s="144">
        <f>O238*H238</f>
        <v>0</v>
      </c>
      <c r="Q238" s="144">
        <v>6.0000000000000002E-5</v>
      </c>
      <c r="R238" s="144">
        <f>Q238*H238</f>
        <v>1.5985620000000002E-2</v>
      </c>
      <c r="S238" s="144">
        <v>0</v>
      </c>
      <c r="T238" s="145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46" t="s">
        <v>240</v>
      </c>
      <c r="AT238" s="146" t="s">
        <v>124</v>
      </c>
      <c r="AU238" s="146" t="s">
        <v>77</v>
      </c>
      <c r="AY238" s="18" t="s">
        <v>122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8" t="s">
        <v>73</v>
      </c>
      <c r="BK238" s="147">
        <f>ROUND(I238*H238,2)</f>
        <v>0</v>
      </c>
      <c r="BL238" s="18" t="s">
        <v>240</v>
      </c>
      <c r="BM238" s="146" t="s">
        <v>360</v>
      </c>
    </row>
    <row r="239" spans="1:65" s="2" customFormat="1" ht="29.25">
      <c r="A239" s="30"/>
      <c r="B239" s="31"/>
      <c r="C239" s="30"/>
      <c r="D239" s="148" t="s">
        <v>130</v>
      </c>
      <c r="E239" s="30"/>
      <c r="F239" s="149" t="s">
        <v>361</v>
      </c>
      <c r="G239" s="30"/>
      <c r="H239" s="30"/>
      <c r="I239" s="30"/>
      <c r="J239" s="30"/>
      <c r="K239" s="30"/>
      <c r="L239" s="31"/>
      <c r="M239" s="150"/>
      <c r="N239" s="151"/>
      <c r="O239" s="51"/>
      <c r="P239" s="51"/>
      <c r="Q239" s="51"/>
      <c r="R239" s="51"/>
      <c r="S239" s="51"/>
      <c r="T239" s="52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8" t="s">
        <v>130</v>
      </c>
      <c r="AU239" s="18" t="s">
        <v>77</v>
      </c>
    </row>
    <row r="240" spans="1:65" s="2" customFormat="1">
      <c r="A240" s="30"/>
      <c r="B240" s="31"/>
      <c r="C240" s="30"/>
      <c r="D240" s="152" t="s">
        <v>132</v>
      </c>
      <c r="E240" s="30"/>
      <c r="F240" s="153" t="s">
        <v>362</v>
      </c>
      <c r="G240" s="30"/>
      <c r="H240" s="30"/>
      <c r="I240" s="30"/>
      <c r="J240" s="30"/>
      <c r="K240" s="30"/>
      <c r="L240" s="31"/>
      <c r="M240" s="150"/>
      <c r="N240" s="151"/>
      <c r="O240" s="51"/>
      <c r="P240" s="51"/>
      <c r="Q240" s="51"/>
      <c r="R240" s="51"/>
      <c r="S240" s="51"/>
      <c r="T240" s="52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8" t="s">
        <v>132</v>
      </c>
      <c r="AU240" s="18" t="s">
        <v>77</v>
      </c>
    </row>
    <row r="241" spans="1:65" s="12" customFormat="1" ht="25.9" customHeight="1">
      <c r="B241" s="123"/>
      <c r="D241" s="124" t="s">
        <v>67</v>
      </c>
      <c r="E241" s="125" t="s">
        <v>263</v>
      </c>
      <c r="F241" s="125" t="s">
        <v>363</v>
      </c>
      <c r="J241" s="126">
        <f>BK241</f>
        <v>0</v>
      </c>
      <c r="L241" s="123"/>
      <c r="M241" s="127"/>
      <c r="N241" s="128"/>
      <c r="O241" s="128"/>
      <c r="P241" s="129">
        <f>P242</f>
        <v>0</v>
      </c>
      <c r="Q241" s="128"/>
      <c r="R241" s="129">
        <f>R242</f>
        <v>0</v>
      </c>
      <c r="S241" s="128"/>
      <c r="T241" s="130">
        <f>T242</f>
        <v>0</v>
      </c>
      <c r="AR241" s="124" t="s">
        <v>80</v>
      </c>
      <c r="AT241" s="131" t="s">
        <v>67</v>
      </c>
      <c r="AU241" s="131" t="s">
        <v>68</v>
      </c>
      <c r="AY241" s="124" t="s">
        <v>122</v>
      </c>
      <c r="BK241" s="132">
        <f>BK242</f>
        <v>0</v>
      </c>
    </row>
    <row r="242" spans="1:65" s="12" customFormat="1" ht="22.9" customHeight="1">
      <c r="B242" s="123"/>
      <c r="D242" s="124" t="s">
        <v>67</v>
      </c>
      <c r="E242" s="133" t="s">
        <v>364</v>
      </c>
      <c r="F242" s="133" t="s">
        <v>365</v>
      </c>
      <c r="J242" s="134">
        <f>BK242</f>
        <v>0</v>
      </c>
      <c r="L242" s="123"/>
      <c r="M242" s="127"/>
      <c r="N242" s="128"/>
      <c r="O242" s="128"/>
      <c r="P242" s="129">
        <f>SUM(P243:P245)</f>
        <v>0</v>
      </c>
      <c r="Q242" s="128"/>
      <c r="R242" s="129">
        <f>SUM(R243:R245)</f>
        <v>0</v>
      </c>
      <c r="S242" s="128"/>
      <c r="T242" s="130">
        <f>SUM(T243:T245)</f>
        <v>0</v>
      </c>
      <c r="AR242" s="124" t="s">
        <v>80</v>
      </c>
      <c r="AT242" s="131" t="s">
        <v>67</v>
      </c>
      <c r="AU242" s="131" t="s">
        <v>73</v>
      </c>
      <c r="AY242" s="124" t="s">
        <v>122</v>
      </c>
      <c r="BK242" s="132">
        <f>SUM(BK243:BK245)</f>
        <v>0</v>
      </c>
    </row>
    <row r="243" spans="1:65" s="2" customFormat="1" ht="21.75" customHeight="1">
      <c r="A243" s="30"/>
      <c r="B243" s="135"/>
      <c r="C243" s="136" t="s">
        <v>366</v>
      </c>
      <c r="D243" s="136" t="s">
        <v>124</v>
      </c>
      <c r="E243" s="137" t="s">
        <v>367</v>
      </c>
      <c r="F243" s="138" t="s">
        <v>368</v>
      </c>
      <c r="G243" s="139" t="s">
        <v>140</v>
      </c>
      <c r="H243" s="140">
        <v>18.8</v>
      </c>
      <c r="I243" s="141"/>
      <c r="J243" s="141">
        <f>ROUND(I243*H243,2)</f>
        <v>0</v>
      </c>
      <c r="K243" s="138" t="s">
        <v>3</v>
      </c>
      <c r="L243" s="31"/>
      <c r="M243" s="142" t="s">
        <v>3</v>
      </c>
      <c r="N243" s="143" t="s">
        <v>39</v>
      </c>
      <c r="O243" s="144">
        <v>0</v>
      </c>
      <c r="P243" s="144">
        <f>O243*H243</f>
        <v>0</v>
      </c>
      <c r="Q243" s="144">
        <v>0</v>
      </c>
      <c r="R243" s="144">
        <f>Q243*H243</f>
        <v>0</v>
      </c>
      <c r="S243" s="144">
        <v>0</v>
      </c>
      <c r="T243" s="145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46" t="s">
        <v>369</v>
      </c>
      <c r="AT243" s="146" t="s">
        <v>124</v>
      </c>
      <c r="AU243" s="146" t="s">
        <v>77</v>
      </c>
      <c r="AY243" s="18" t="s">
        <v>122</v>
      </c>
      <c r="BE243" s="147">
        <f>IF(N243="základní",J243,0)</f>
        <v>0</v>
      </c>
      <c r="BF243" s="147">
        <f>IF(N243="snížená",J243,0)</f>
        <v>0</v>
      </c>
      <c r="BG243" s="147">
        <f>IF(N243="zákl. přenesená",J243,0)</f>
        <v>0</v>
      </c>
      <c r="BH243" s="147">
        <f>IF(N243="sníž. přenesená",J243,0)</f>
        <v>0</v>
      </c>
      <c r="BI243" s="147">
        <f>IF(N243="nulová",J243,0)</f>
        <v>0</v>
      </c>
      <c r="BJ243" s="18" t="s">
        <v>73</v>
      </c>
      <c r="BK243" s="147">
        <f>ROUND(I243*H243,2)</f>
        <v>0</v>
      </c>
      <c r="BL243" s="18" t="s">
        <v>369</v>
      </c>
      <c r="BM243" s="146" t="s">
        <v>370</v>
      </c>
    </row>
    <row r="244" spans="1:65" s="2" customFormat="1">
      <c r="A244" s="30"/>
      <c r="B244" s="31"/>
      <c r="C244" s="30"/>
      <c r="D244" s="148" t="s">
        <v>130</v>
      </c>
      <c r="E244" s="30"/>
      <c r="F244" s="149" t="s">
        <v>368</v>
      </c>
      <c r="G244" s="30"/>
      <c r="H244" s="30"/>
      <c r="I244" s="30"/>
      <c r="J244" s="30"/>
      <c r="K244" s="30"/>
      <c r="L244" s="31"/>
      <c r="M244" s="150"/>
      <c r="N244" s="151"/>
      <c r="O244" s="51"/>
      <c r="P244" s="51"/>
      <c r="Q244" s="51"/>
      <c r="R244" s="51"/>
      <c r="S244" s="51"/>
      <c r="T244" s="52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8" t="s">
        <v>130</v>
      </c>
      <c r="AU244" s="18" t="s">
        <v>77</v>
      </c>
    </row>
    <row r="245" spans="1:65" s="14" customFormat="1">
      <c r="B245" s="160"/>
      <c r="D245" s="148" t="s">
        <v>134</v>
      </c>
      <c r="E245" s="161" t="s">
        <v>3</v>
      </c>
      <c r="F245" s="162" t="s">
        <v>312</v>
      </c>
      <c r="H245" s="163">
        <v>18.8</v>
      </c>
      <c r="L245" s="160"/>
      <c r="M245" s="184"/>
      <c r="N245" s="185"/>
      <c r="O245" s="185"/>
      <c r="P245" s="185"/>
      <c r="Q245" s="185"/>
      <c r="R245" s="185"/>
      <c r="S245" s="185"/>
      <c r="T245" s="186"/>
      <c r="AT245" s="161" t="s">
        <v>134</v>
      </c>
      <c r="AU245" s="161" t="s">
        <v>77</v>
      </c>
      <c r="AV245" s="14" t="s">
        <v>77</v>
      </c>
      <c r="AW245" s="14" t="s">
        <v>29</v>
      </c>
      <c r="AX245" s="14" t="s">
        <v>73</v>
      </c>
      <c r="AY245" s="161" t="s">
        <v>122</v>
      </c>
    </row>
    <row r="246" spans="1:65" s="2" customFormat="1" ht="6.95" customHeight="1">
      <c r="A246" s="30"/>
      <c r="B246" s="40"/>
      <c r="C246" s="41"/>
      <c r="D246" s="41"/>
      <c r="E246" s="41"/>
      <c r="F246" s="41"/>
      <c r="G246" s="41"/>
      <c r="H246" s="41"/>
      <c r="I246" s="41"/>
      <c r="J246" s="41"/>
      <c r="K246" s="41"/>
      <c r="L246" s="31"/>
      <c r="M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</sheetData>
  <autoFilter ref="C89:K245"/>
  <mergeCells count="8">
    <mergeCell ref="E80:H80"/>
    <mergeCell ref="E82:H82"/>
    <mergeCell ref="L2:V2"/>
    <mergeCell ref="E7:H7"/>
    <mergeCell ref="E9:H9"/>
    <mergeCell ref="E27:H27"/>
    <mergeCell ref="E48:H48"/>
    <mergeCell ref="E50:H50"/>
  </mergeCells>
  <hyperlinks>
    <hyperlink ref="F95" r:id="rId1"/>
    <hyperlink ref="F101" r:id="rId2"/>
    <hyperlink ref="F108" r:id="rId3"/>
    <hyperlink ref="F113" r:id="rId4"/>
    <hyperlink ref="F116" r:id="rId5"/>
    <hyperlink ref="F120" r:id="rId6"/>
    <hyperlink ref="F129" r:id="rId7"/>
    <hyperlink ref="F132" r:id="rId8"/>
    <hyperlink ref="F145" r:id="rId9"/>
    <hyperlink ref="F151" r:id="rId10"/>
    <hyperlink ref="F157" r:id="rId11"/>
    <hyperlink ref="F161" r:id="rId12"/>
    <hyperlink ref="F164" r:id="rId13"/>
    <hyperlink ref="F167" r:id="rId14"/>
    <hyperlink ref="F171" r:id="rId15"/>
    <hyperlink ref="F174" r:id="rId16"/>
    <hyperlink ref="F190" r:id="rId17"/>
    <hyperlink ref="F193" r:id="rId18"/>
    <hyperlink ref="F196" r:id="rId19"/>
    <hyperlink ref="F200" r:id="rId20"/>
    <hyperlink ref="F205" r:id="rId21"/>
    <hyperlink ref="F210" r:id="rId22"/>
    <hyperlink ref="F215" r:id="rId23"/>
    <hyperlink ref="F220" r:id="rId24"/>
    <hyperlink ref="F224" r:id="rId25"/>
    <hyperlink ref="F228" r:id="rId26"/>
    <hyperlink ref="F237" r:id="rId27"/>
    <hyperlink ref="F240" r:id="rId28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56"/>
  <sheetViews>
    <sheetView showGridLines="0" topLeftCell="A242" workbookViewId="0">
      <selection activeCell="I254" sqref="I25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79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1:46" s="1" customFormat="1" ht="24.95" customHeight="1">
      <c r="B4" s="21"/>
      <c r="D4" s="22" t="s">
        <v>89</v>
      </c>
      <c r="L4" s="21"/>
      <c r="M4" s="87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305" t="str">
        <f>'Rekapitulace stavby'!K6</f>
        <v>Oprava fasády kostela sv. Archanděla Michaela</v>
      </c>
      <c r="F7" s="306"/>
      <c r="G7" s="306"/>
      <c r="H7" s="306"/>
      <c r="L7" s="21"/>
    </row>
    <row r="8" spans="1:46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96" t="s">
        <v>371</v>
      </c>
      <c r="F9" s="307"/>
      <c r="G9" s="307"/>
      <c r="H9" s="307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3</v>
      </c>
      <c r="G11" s="30"/>
      <c r="H11" s="30"/>
      <c r="I11" s="27" t="s">
        <v>17</v>
      </c>
      <c r="J11" s="25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48"/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3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3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3</v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3</v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3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3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34</v>
      </c>
      <c r="E30" s="30"/>
      <c r="F30" s="30"/>
      <c r="G30" s="30"/>
      <c r="H30" s="30"/>
      <c r="I30" s="30"/>
      <c r="J30" s="64">
        <f>ROUND(J90, 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38</v>
      </c>
      <c r="E33" s="27" t="s">
        <v>39</v>
      </c>
      <c r="F33" s="94">
        <f>ROUND((SUM(BE90:BE255)),  2)</f>
        <v>0</v>
      </c>
      <c r="G33" s="30"/>
      <c r="H33" s="30"/>
      <c r="I33" s="95">
        <v>0.21</v>
      </c>
      <c r="J33" s="94">
        <f>ROUND(((SUM(BE90:BE255))*I33),  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4">
        <f>ROUND((SUM(BF90:BF255)),  2)</f>
        <v>0</v>
      </c>
      <c r="G34" s="30"/>
      <c r="H34" s="30"/>
      <c r="I34" s="95">
        <v>0.15</v>
      </c>
      <c r="J34" s="94">
        <f>ROUND(((SUM(BF90:BF255))*I34),  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4">
        <f>ROUND((SUM(BG90:BG255)),  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4">
        <f>ROUND((SUM(BH90:BH255)),  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4">
        <f>ROUND((SUM(BI90:BI255)),  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2" t="s">
        <v>92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7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305" t="str">
        <f>E7</f>
        <v>Oprava fasády kostela sv. Archanděla Michaela</v>
      </c>
      <c r="F48" s="306"/>
      <c r="G48" s="306"/>
      <c r="H48" s="306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47" s="2" customFormat="1" ht="12" customHeight="1">
      <c r="A49" s="30"/>
      <c r="B49" s="31"/>
      <c r="C49" s="27" t="s">
        <v>90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47" s="2" customFormat="1" ht="30" customHeight="1">
      <c r="A50" s="30"/>
      <c r="B50" s="31"/>
      <c r="C50" s="30"/>
      <c r="D50" s="30"/>
      <c r="E50" s="296" t="str">
        <f>E9</f>
        <v>2 - etapa2 - část 2a,2b,2c,2d,2e,2f - dle přiloženého schematu</v>
      </c>
      <c r="F50" s="307"/>
      <c r="G50" s="307"/>
      <c r="H50" s="307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47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47" s="2" customFormat="1" ht="12" customHeight="1">
      <c r="A52" s="30"/>
      <c r="B52" s="31"/>
      <c r="C52" s="27" t="s">
        <v>18</v>
      </c>
      <c r="D52" s="30"/>
      <c r="E52" s="30"/>
      <c r="F52" s="25" t="str">
        <f>F12</f>
        <v xml:space="preserve"> </v>
      </c>
      <c r="G52" s="30"/>
      <c r="H52" s="30"/>
      <c r="I52" s="27" t="s">
        <v>20</v>
      </c>
      <c r="J52" s="48" t="str">
        <f>IF(J12="","",J12)</f>
        <v/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47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47" s="2" customFormat="1" ht="25.7" customHeight="1">
      <c r="A54" s="30"/>
      <c r="B54" s="31"/>
      <c r="C54" s="27" t="s">
        <v>21</v>
      </c>
      <c r="D54" s="30"/>
      <c r="E54" s="30"/>
      <c r="F54" s="25" t="str">
        <f>E15</f>
        <v>Obec Blatno</v>
      </c>
      <c r="G54" s="30"/>
      <c r="H54" s="30"/>
      <c r="I54" s="27" t="s">
        <v>27</v>
      </c>
      <c r="J54" s="28" t="str">
        <f>E21</f>
        <v>bez projektové dokumentace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2" customFormat="1" ht="15.2" customHeight="1">
      <c r="A55" s="30"/>
      <c r="B55" s="31"/>
      <c r="C55" s="27" t="s">
        <v>25</v>
      </c>
      <c r="D55" s="30"/>
      <c r="E55" s="30"/>
      <c r="F55" s="25" t="str">
        <f>IF(E18="","",E18)</f>
        <v>vyjde z výběrového řízení</v>
      </c>
      <c r="G55" s="30"/>
      <c r="H55" s="30"/>
      <c r="I55" s="27" t="s">
        <v>30</v>
      </c>
      <c r="J55" s="28" t="str">
        <f>E24</f>
        <v>Valová R.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47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47" s="2" customFormat="1" ht="29.25" customHeight="1">
      <c r="A57" s="30"/>
      <c r="B57" s="31"/>
      <c r="C57" s="102" t="s">
        <v>93</v>
      </c>
      <c r="D57" s="96"/>
      <c r="E57" s="96"/>
      <c r="F57" s="96"/>
      <c r="G57" s="96"/>
      <c r="H57" s="96"/>
      <c r="I57" s="96"/>
      <c r="J57" s="103" t="s">
        <v>94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47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66</v>
      </c>
      <c r="D59" s="30"/>
      <c r="E59" s="30"/>
      <c r="F59" s="30"/>
      <c r="G59" s="30"/>
      <c r="H59" s="30"/>
      <c r="I59" s="30"/>
      <c r="J59" s="64">
        <f>J90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95</v>
      </c>
    </row>
    <row r="60" spans="1:47" s="9" customFormat="1" ht="24.95" customHeight="1">
      <c r="B60" s="105"/>
      <c r="D60" s="106" t="s">
        <v>96</v>
      </c>
      <c r="E60" s="107"/>
      <c r="F60" s="107"/>
      <c r="G60" s="107"/>
      <c r="H60" s="107"/>
      <c r="I60" s="107"/>
      <c r="J60" s="108">
        <f>J91</f>
        <v>0</v>
      </c>
      <c r="L60" s="105"/>
    </row>
    <row r="61" spans="1:47" s="10" customFormat="1" ht="19.899999999999999" customHeight="1">
      <c r="B61" s="109"/>
      <c r="D61" s="110" t="s">
        <v>97</v>
      </c>
      <c r="E61" s="111"/>
      <c r="F61" s="111"/>
      <c r="G61" s="111"/>
      <c r="H61" s="111"/>
      <c r="I61" s="111"/>
      <c r="J61" s="112">
        <f>J92</f>
        <v>0</v>
      </c>
      <c r="L61" s="109"/>
    </row>
    <row r="62" spans="1:47" s="10" customFormat="1" ht="19.899999999999999" customHeight="1">
      <c r="B62" s="109"/>
      <c r="D62" s="110" t="s">
        <v>98</v>
      </c>
      <c r="E62" s="111"/>
      <c r="F62" s="111"/>
      <c r="G62" s="111"/>
      <c r="H62" s="111"/>
      <c r="I62" s="111"/>
      <c r="J62" s="112">
        <f>J98</f>
        <v>0</v>
      </c>
      <c r="L62" s="109"/>
    </row>
    <row r="63" spans="1:47" s="10" customFormat="1" ht="19.899999999999999" customHeight="1">
      <c r="B63" s="109"/>
      <c r="D63" s="110" t="s">
        <v>99</v>
      </c>
      <c r="E63" s="111"/>
      <c r="F63" s="111"/>
      <c r="G63" s="111"/>
      <c r="H63" s="111"/>
      <c r="I63" s="111"/>
      <c r="J63" s="112">
        <f>J105</f>
        <v>0</v>
      </c>
      <c r="L63" s="109"/>
    </row>
    <row r="64" spans="1:47" s="10" customFormat="1" ht="19.899999999999999" customHeight="1">
      <c r="B64" s="109"/>
      <c r="D64" s="110" t="s">
        <v>100</v>
      </c>
      <c r="E64" s="111"/>
      <c r="F64" s="111"/>
      <c r="G64" s="111"/>
      <c r="H64" s="111"/>
      <c r="I64" s="111"/>
      <c r="J64" s="112">
        <f>J154</f>
        <v>0</v>
      </c>
      <c r="L64" s="109"/>
    </row>
    <row r="65" spans="1:31" s="10" customFormat="1" ht="19.899999999999999" customHeight="1">
      <c r="B65" s="109"/>
      <c r="D65" s="110" t="s">
        <v>101</v>
      </c>
      <c r="E65" s="111"/>
      <c r="F65" s="111"/>
      <c r="G65" s="111"/>
      <c r="H65" s="111"/>
      <c r="I65" s="111"/>
      <c r="J65" s="112">
        <f>J193</f>
        <v>0</v>
      </c>
      <c r="L65" s="109"/>
    </row>
    <row r="66" spans="1:31" s="9" customFormat="1" ht="24.95" customHeight="1">
      <c r="B66" s="105"/>
      <c r="D66" s="106" t="s">
        <v>102</v>
      </c>
      <c r="E66" s="107"/>
      <c r="F66" s="107"/>
      <c r="G66" s="107"/>
      <c r="H66" s="107"/>
      <c r="I66" s="107"/>
      <c r="J66" s="108">
        <f>J207</f>
        <v>0</v>
      </c>
      <c r="L66" s="105"/>
    </row>
    <row r="67" spans="1:31" s="10" customFormat="1" ht="19.899999999999999" customHeight="1">
      <c r="B67" s="109"/>
      <c r="D67" s="110" t="s">
        <v>103</v>
      </c>
      <c r="E67" s="111"/>
      <c r="F67" s="111"/>
      <c r="G67" s="111"/>
      <c r="H67" s="111"/>
      <c r="I67" s="111"/>
      <c r="J67" s="112">
        <f>J208</f>
        <v>0</v>
      </c>
      <c r="L67" s="109"/>
    </row>
    <row r="68" spans="1:31" s="10" customFormat="1" ht="19.899999999999999" customHeight="1">
      <c r="B68" s="109"/>
      <c r="D68" s="110" t="s">
        <v>104</v>
      </c>
      <c r="E68" s="111"/>
      <c r="F68" s="111"/>
      <c r="G68" s="111"/>
      <c r="H68" s="111"/>
      <c r="I68" s="111"/>
      <c r="J68" s="112">
        <f>J228</f>
        <v>0</v>
      </c>
      <c r="L68" s="109"/>
    </row>
    <row r="69" spans="1:31" s="9" customFormat="1" ht="24.95" customHeight="1">
      <c r="B69" s="105"/>
      <c r="D69" s="106" t="s">
        <v>105</v>
      </c>
      <c r="E69" s="107"/>
      <c r="F69" s="107"/>
      <c r="G69" s="107"/>
      <c r="H69" s="107"/>
      <c r="I69" s="107"/>
      <c r="J69" s="108">
        <f>J252</f>
        <v>0</v>
      </c>
      <c r="L69" s="105"/>
    </row>
    <row r="70" spans="1:31" s="10" customFormat="1" ht="19.899999999999999" customHeight="1">
      <c r="B70" s="109"/>
      <c r="D70" s="110" t="s">
        <v>106</v>
      </c>
      <c r="E70" s="111"/>
      <c r="F70" s="111"/>
      <c r="G70" s="111"/>
      <c r="H70" s="111"/>
      <c r="I70" s="111"/>
      <c r="J70" s="112">
        <f>J253</f>
        <v>0</v>
      </c>
      <c r="L70" s="109"/>
    </row>
    <row r="71" spans="1:31" s="2" customFormat="1" ht="21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6.95" customHeight="1">
      <c r="A72" s="3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8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2" customFormat="1" ht="6.95" customHeight="1">
      <c r="A76" s="30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24.95" customHeight="1">
      <c r="A77" s="30"/>
      <c r="B77" s="31"/>
      <c r="C77" s="22" t="s">
        <v>107</v>
      </c>
      <c r="D77" s="30"/>
      <c r="E77" s="30"/>
      <c r="F77" s="30"/>
      <c r="G77" s="30"/>
      <c r="H77" s="30"/>
      <c r="I77" s="30"/>
      <c r="J77" s="30"/>
      <c r="K77" s="30"/>
      <c r="L77" s="8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2" customHeight="1">
      <c r="A79" s="30"/>
      <c r="B79" s="31"/>
      <c r="C79" s="27" t="s">
        <v>15</v>
      </c>
      <c r="D79" s="30"/>
      <c r="E79" s="30"/>
      <c r="F79" s="30"/>
      <c r="G79" s="30"/>
      <c r="H79" s="30"/>
      <c r="I79" s="30"/>
      <c r="J79" s="30"/>
      <c r="K79" s="30"/>
      <c r="L79" s="8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6.5" customHeight="1">
      <c r="A80" s="30"/>
      <c r="B80" s="31"/>
      <c r="C80" s="30"/>
      <c r="D80" s="30"/>
      <c r="E80" s="305" t="str">
        <f>E7</f>
        <v>Oprava fasády kostela sv. Archanděla Michaela</v>
      </c>
      <c r="F80" s="306"/>
      <c r="G80" s="306"/>
      <c r="H80" s="306"/>
      <c r="I80" s="30"/>
      <c r="J80" s="30"/>
      <c r="K80" s="30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65" s="2" customFormat="1" ht="12" customHeight="1">
      <c r="A81" s="30"/>
      <c r="B81" s="31"/>
      <c r="C81" s="27" t="s">
        <v>90</v>
      </c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65" s="2" customFormat="1" ht="30" customHeight="1">
      <c r="A82" s="30"/>
      <c r="B82" s="31"/>
      <c r="C82" s="30"/>
      <c r="D82" s="30"/>
      <c r="E82" s="296" t="str">
        <f>E9</f>
        <v>2 - etapa2 - část 2a,2b,2c,2d,2e,2f - dle přiloženého schematu</v>
      </c>
      <c r="F82" s="307"/>
      <c r="G82" s="307"/>
      <c r="H82" s="307"/>
      <c r="I82" s="30"/>
      <c r="J82" s="30"/>
      <c r="K82" s="30"/>
      <c r="L82" s="8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65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8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65" s="2" customFormat="1" ht="12" customHeight="1">
      <c r="A84" s="30"/>
      <c r="B84" s="31"/>
      <c r="C84" s="27" t="s">
        <v>18</v>
      </c>
      <c r="D84" s="30"/>
      <c r="E84" s="30"/>
      <c r="F84" s="25" t="str">
        <f>F12</f>
        <v xml:space="preserve"> </v>
      </c>
      <c r="G84" s="30"/>
      <c r="H84" s="30"/>
      <c r="I84" s="27" t="s">
        <v>20</v>
      </c>
      <c r="J84" s="48" t="str">
        <f>IF(J12="","",J12)</f>
        <v/>
      </c>
      <c r="K84" s="30"/>
      <c r="L84" s="8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65" s="2" customFormat="1" ht="6.9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65" s="2" customFormat="1" ht="25.7" customHeight="1">
      <c r="A86" s="30"/>
      <c r="B86" s="31"/>
      <c r="C86" s="27" t="s">
        <v>21</v>
      </c>
      <c r="D86" s="30"/>
      <c r="E86" s="30"/>
      <c r="F86" s="25" t="str">
        <f>E15</f>
        <v>Obec Blatno</v>
      </c>
      <c r="G86" s="30"/>
      <c r="H86" s="30"/>
      <c r="I86" s="27" t="s">
        <v>27</v>
      </c>
      <c r="J86" s="28" t="str">
        <f>E21</f>
        <v>bez projektové dokumentace</v>
      </c>
      <c r="K86" s="30"/>
      <c r="L86" s="8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65" s="2" customFormat="1" ht="15.2" customHeight="1">
      <c r="A87" s="30"/>
      <c r="B87" s="31"/>
      <c r="C87" s="27" t="s">
        <v>25</v>
      </c>
      <c r="D87" s="30"/>
      <c r="E87" s="30"/>
      <c r="F87" s="25" t="str">
        <f>IF(E18="","",E18)</f>
        <v>vyjde z výběrového řízení</v>
      </c>
      <c r="G87" s="30"/>
      <c r="H87" s="30"/>
      <c r="I87" s="27" t="s">
        <v>30</v>
      </c>
      <c r="J87" s="28" t="str">
        <f>E24</f>
        <v>Valová R.</v>
      </c>
      <c r="K87" s="30"/>
      <c r="L87" s="8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65" s="2" customFormat="1" ht="10.3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8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65" s="11" customFormat="1" ht="29.25" customHeight="1">
      <c r="A89" s="113"/>
      <c r="B89" s="114"/>
      <c r="C89" s="115" t="s">
        <v>108</v>
      </c>
      <c r="D89" s="116" t="s">
        <v>53</v>
      </c>
      <c r="E89" s="116" t="s">
        <v>49</v>
      </c>
      <c r="F89" s="116" t="s">
        <v>50</v>
      </c>
      <c r="G89" s="116" t="s">
        <v>109</v>
      </c>
      <c r="H89" s="116" t="s">
        <v>110</v>
      </c>
      <c r="I89" s="116" t="s">
        <v>111</v>
      </c>
      <c r="J89" s="116" t="s">
        <v>94</v>
      </c>
      <c r="K89" s="117" t="s">
        <v>112</v>
      </c>
      <c r="L89" s="118"/>
      <c r="M89" s="55" t="s">
        <v>3</v>
      </c>
      <c r="N89" s="56" t="s">
        <v>38</v>
      </c>
      <c r="O89" s="56" t="s">
        <v>113</v>
      </c>
      <c r="P89" s="56" t="s">
        <v>114</v>
      </c>
      <c r="Q89" s="56" t="s">
        <v>115</v>
      </c>
      <c r="R89" s="56" t="s">
        <v>116</v>
      </c>
      <c r="S89" s="56" t="s">
        <v>117</v>
      </c>
      <c r="T89" s="57" t="s">
        <v>118</v>
      </c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65" s="2" customFormat="1" ht="22.9" customHeight="1">
      <c r="A90" s="30"/>
      <c r="B90" s="31"/>
      <c r="C90" s="62" t="s">
        <v>119</v>
      </c>
      <c r="D90" s="30"/>
      <c r="E90" s="30"/>
      <c r="F90" s="30"/>
      <c r="G90" s="30"/>
      <c r="H90" s="30"/>
      <c r="I90" s="30"/>
      <c r="J90" s="119">
        <f>BK90</f>
        <v>0</v>
      </c>
      <c r="K90" s="30"/>
      <c r="L90" s="31"/>
      <c r="M90" s="58"/>
      <c r="N90" s="49"/>
      <c r="O90" s="59"/>
      <c r="P90" s="120">
        <f>P91+P207+P252</f>
        <v>527.37604799999997</v>
      </c>
      <c r="Q90" s="59"/>
      <c r="R90" s="120">
        <f>R91+R207+R252</f>
        <v>9.6738043699999992</v>
      </c>
      <c r="S90" s="59"/>
      <c r="T90" s="121">
        <f>T91+T207+T252</f>
        <v>5.6971959999999999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8" t="s">
        <v>67</v>
      </c>
      <c r="AU90" s="18" t="s">
        <v>95</v>
      </c>
      <c r="BK90" s="122">
        <f>BK91+BK207+BK252</f>
        <v>0</v>
      </c>
    </row>
    <row r="91" spans="1:65" s="12" customFormat="1" ht="25.9" customHeight="1">
      <c r="B91" s="123"/>
      <c r="D91" s="124" t="s">
        <v>67</v>
      </c>
      <c r="E91" s="125" t="s">
        <v>120</v>
      </c>
      <c r="F91" s="125" t="s">
        <v>121</v>
      </c>
      <c r="J91" s="126">
        <f>BK91</f>
        <v>0</v>
      </c>
      <c r="L91" s="123"/>
      <c r="M91" s="127"/>
      <c r="N91" s="128"/>
      <c r="O91" s="128"/>
      <c r="P91" s="129">
        <f>P92+P98+P105+P154+P193</f>
        <v>419.38602399999996</v>
      </c>
      <c r="Q91" s="128"/>
      <c r="R91" s="129">
        <f>R92+R98+R105+R154+R193</f>
        <v>9.3895607599999984</v>
      </c>
      <c r="S91" s="128"/>
      <c r="T91" s="130">
        <f>T92+T98+T105+T154+T193</f>
        <v>5.6075270000000002</v>
      </c>
      <c r="AR91" s="124" t="s">
        <v>73</v>
      </c>
      <c r="AT91" s="131" t="s">
        <v>67</v>
      </c>
      <c r="AU91" s="131" t="s">
        <v>68</v>
      </c>
      <c r="AY91" s="124" t="s">
        <v>122</v>
      </c>
      <c r="BK91" s="132">
        <f>BK92+BK98+BK105+BK154+BK193</f>
        <v>0</v>
      </c>
    </row>
    <row r="92" spans="1:65" s="12" customFormat="1" ht="22.9" customHeight="1">
      <c r="B92" s="123"/>
      <c r="D92" s="124" t="s">
        <v>67</v>
      </c>
      <c r="E92" s="133" t="s">
        <v>73</v>
      </c>
      <c r="F92" s="133" t="s">
        <v>123</v>
      </c>
      <c r="J92" s="134">
        <f>BK92</f>
        <v>0</v>
      </c>
      <c r="L92" s="123"/>
      <c r="M92" s="127"/>
      <c r="N92" s="128"/>
      <c r="O92" s="128"/>
      <c r="P92" s="129">
        <f>SUM(P93:P97)</f>
        <v>4.7506360000000001</v>
      </c>
      <c r="Q92" s="128"/>
      <c r="R92" s="129">
        <f>SUM(R93:R97)</f>
        <v>0</v>
      </c>
      <c r="S92" s="128"/>
      <c r="T92" s="130">
        <f>SUM(T93:T97)</f>
        <v>0</v>
      </c>
      <c r="AR92" s="124" t="s">
        <v>73</v>
      </c>
      <c r="AT92" s="131" t="s">
        <v>67</v>
      </c>
      <c r="AU92" s="131" t="s">
        <v>73</v>
      </c>
      <c r="AY92" s="124" t="s">
        <v>122</v>
      </c>
      <c r="BK92" s="132">
        <f>SUM(BK93:BK97)</f>
        <v>0</v>
      </c>
    </row>
    <row r="93" spans="1:65" s="2" customFormat="1" ht="24.2" customHeight="1">
      <c r="A93" s="30"/>
      <c r="B93" s="135"/>
      <c r="C93" s="136" t="s">
        <v>73</v>
      </c>
      <c r="D93" s="136" t="s">
        <v>124</v>
      </c>
      <c r="E93" s="137" t="s">
        <v>125</v>
      </c>
      <c r="F93" s="138" t="s">
        <v>126</v>
      </c>
      <c r="G93" s="139" t="s">
        <v>127</v>
      </c>
      <c r="H93" s="140">
        <v>2.1379999999999999</v>
      </c>
      <c r="I93" s="141"/>
      <c r="J93" s="141">
        <f>ROUND(I93*H93,2)</f>
        <v>0</v>
      </c>
      <c r="K93" s="138" t="s">
        <v>128</v>
      </c>
      <c r="L93" s="31"/>
      <c r="M93" s="142" t="s">
        <v>3</v>
      </c>
      <c r="N93" s="143" t="s">
        <v>39</v>
      </c>
      <c r="O93" s="144">
        <v>2.222</v>
      </c>
      <c r="P93" s="144">
        <f>O93*H93</f>
        <v>4.7506360000000001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6" t="s">
        <v>83</v>
      </c>
      <c r="AT93" s="146" t="s">
        <v>124</v>
      </c>
      <c r="AU93" s="146" t="s">
        <v>77</v>
      </c>
      <c r="AY93" s="18" t="s">
        <v>122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73</v>
      </c>
      <c r="BK93" s="147">
        <f>ROUND(I93*H93,2)</f>
        <v>0</v>
      </c>
      <c r="BL93" s="18" t="s">
        <v>83</v>
      </c>
      <c r="BM93" s="146" t="s">
        <v>129</v>
      </c>
    </row>
    <row r="94" spans="1:65" s="2" customFormat="1" ht="19.5">
      <c r="A94" s="30"/>
      <c r="B94" s="31"/>
      <c r="C94" s="30"/>
      <c r="D94" s="148" t="s">
        <v>130</v>
      </c>
      <c r="E94" s="30"/>
      <c r="F94" s="149" t="s">
        <v>131</v>
      </c>
      <c r="G94" s="30"/>
      <c r="H94" s="30"/>
      <c r="I94" s="30"/>
      <c r="J94" s="30"/>
      <c r="K94" s="30"/>
      <c r="L94" s="31"/>
      <c r="M94" s="150"/>
      <c r="N94" s="151"/>
      <c r="O94" s="51"/>
      <c r="P94" s="51"/>
      <c r="Q94" s="51"/>
      <c r="R94" s="51"/>
      <c r="S94" s="51"/>
      <c r="T94" s="52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8" t="s">
        <v>130</v>
      </c>
      <c r="AU94" s="18" t="s">
        <v>77</v>
      </c>
    </row>
    <row r="95" spans="1:65" s="2" customFormat="1">
      <c r="A95" s="30"/>
      <c r="B95" s="31"/>
      <c r="C95" s="30"/>
      <c r="D95" s="152" t="s">
        <v>132</v>
      </c>
      <c r="E95" s="30"/>
      <c r="F95" s="153" t="s">
        <v>133</v>
      </c>
      <c r="G95" s="30"/>
      <c r="H95" s="30"/>
      <c r="I95" s="30"/>
      <c r="J95" s="30"/>
      <c r="K95" s="30"/>
      <c r="L95" s="31"/>
      <c r="M95" s="150"/>
      <c r="N95" s="151"/>
      <c r="O95" s="51"/>
      <c r="P95" s="51"/>
      <c r="Q95" s="51"/>
      <c r="R95" s="51"/>
      <c r="S95" s="51"/>
      <c r="T95" s="52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132</v>
      </c>
      <c r="AU95" s="18" t="s">
        <v>77</v>
      </c>
    </row>
    <row r="96" spans="1:65" s="13" customFormat="1">
      <c r="B96" s="154"/>
      <c r="D96" s="148" t="s">
        <v>134</v>
      </c>
      <c r="E96" s="155" t="s">
        <v>3</v>
      </c>
      <c r="F96" s="156" t="s">
        <v>135</v>
      </c>
      <c r="H96" s="155" t="s">
        <v>3</v>
      </c>
      <c r="L96" s="154"/>
      <c r="M96" s="157"/>
      <c r="N96" s="158"/>
      <c r="O96" s="158"/>
      <c r="P96" s="158"/>
      <c r="Q96" s="158"/>
      <c r="R96" s="158"/>
      <c r="S96" s="158"/>
      <c r="T96" s="159"/>
      <c r="AT96" s="155" t="s">
        <v>134</v>
      </c>
      <c r="AU96" s="155" t="s">
        <v>77</v>
      </c>
      <c r="AV96" s="13" t="s">
        <v>73</v>
      </c>
      <c r="AW96" s="13" t="s">
        <v>29</v>
      </c>
      <c r="AX96" s="13" t="s">
        <v>68</v>
      </c>
      <c r="AY96" s="155" t="s">
        <v>122</v>
      </c>
    </row>
    <row r="97" spans="1:65" s="14" customFormat="1">
      <c r="B97" s="160"/>
      <c r="D97" s="148" t="s">
        <v>134</v>
      </c>
      <c r="E97" s="161" t="s">
        <v>3</v>
      </c>
      <c r="F97" s="162" t="s">
        <v>372</v>
      </c>
      <c r="H97" s="163">
        <v>2.1379999999999999</v>
      </c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134</v>
      </c>
      <c r="AU97" s="161" t="s">
        <v>77</v>
      </c>
      <c r="AV97" s="14" t="s">
        <v>77</v>
      </c>
      <c r="AW97" s="14" t="s">
        <v>29</v>
      </c>
      <c r="AX97" s="14" t="s">
        <v>73</v>
      </c>
      <c r="AY97" s="161" t="s">
        <v>122</v>
      </c>
    </row>
    <row r="98" spans="1:65" s="12" customFormat="1" ht="22.9" customHeight="1">
      <c r="B98" s="123"/>
      <c r="D98" s="124" t="s">
        <v>67</v>
      </c>
      <c r="E98" s="133" t="s">
        <v>80</v>
      </c>
      <c r="F98" s="133" t="s">
        <v>137</v>
      </c>
      <c r="J98" s="134">
        <f>BK98</f>
        <v>0</v>
      </c>
      <c r="L98" s="123"/>
      <c r="M98" s="127"/>
      <c r="N98" s="128"/>
      <c r="O98" s="128"/>
      <c r="P98" s="129">
        <f>SUM(P99:P104)</f>
        <v>9.1639800000000005</v>
      </c>
      <c r="Q98" s="128"/>
      <c r="R98" s="129">
        <f>SUM(R99:R104)</f>
        <v>0.59154426000000004</v>
      </c>
      <c r="S98" s="128"/>
      <c r="T98" s="130">
        <f>SUM(T99:T104)</f>
        <v>0</v>
      </c>
      <c r="AR98" s="124" t="s">
        <v>73</v>
      </c>
      <c r="AT98" s="131" t="s">
        <v>67</v>
      </c>
      <c r="AU98" s="131" t="s">
        <v>73</v>
      </c>
      <c r="AY98" s="124" t="s">
        <v>122</v>
      </c>
      <c r="BK98" s="132">
        <f>SUM(BK99:BK104)</f>
        <v>0</v>
      </c>
    </row>
    <row r="99" spans="1:65" s="2" customFormat="1" ht="24.2" customHeight="1">
      <c r="A99" s="30"/>
      <c r="B99" s="135"/>
      <c r="C99" s="136" t="s">
        <v>77</v>
      </c>
      <c r="D99" s="136" t="s">
        <v>124</v>
      </c>
      <c r="E99" s="137" t="s">
        <v>138</v>
      </c>
      <c r="F99" s="138" t="s">
        <v>139</v>
      </c>
      <c r="G99" s="139" t="s">
        <v>140</v>
      </c>
      <c r="H99" s="140">
        <v>9.3510000000000009</v>
      </c>
      <c r="I99" s="141"/>
      <c r="J99" s="141">
        <f>ROUND(I99*H99,2)</f>
        <v>0</v>
      </c>
      <c r="K99" s="138" t="s">
        <v>128</v>
      </c>
      <c r="L99" s="31"/>
      <c r="M99" s="142" t="s">
        <v>3</v>
      </c>
      <c r="N99" s="143" t="s">
        <v>39</v>
      </c>
      <c r="O99" s="144">
        <v>0.98</v>
      </c>
      <c r="P99" s="144">
        <f>O99*H99</f>
        <v>9.1639800000000005</v>
      </c>
      <c r="Q99" s="144">
        <v>6.3259999999999997E-2</v>
      </c>
      <c r="R99" s="144">
        <f>Q99*H99</f>
        <v>0.59154426000000004</v>
      </c>
      <c r="S99" s="144">
        <v>0</v>
      </c>
      <c r="T99" s="14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6" t="s">
        <v>83</v>
      </c>
      <c r="AT99" s="146" t="s">
        <v>124</v>
      </c>
      <c r="AU99" s="146" t="s">
        <v>77</v>
      </c>
      <c r="AY99" s="18" t="s">
        <v>122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73</v>
      </c>
      <c r="BK99" s="147">
        <f>ROUND(I99*H99,2)</f>
        <v>0</v>
      </c>
      <c r="BL99" s="18" t="s">
        <v>83</v>
      </c>
      <c r="BM99" s="146" t="s">
        <v>141</v>
      </c>
    </row>
    <row r="100" spans="1:65" s="2" customFormat="1" ht="19.5">
      <c r="A100" s="30"/>
      <c r="B100" s="31"/>
      <c r="C100" s="30"/>
      <c r="D100" s="148" t="s">
        <v>130</v>
      </c>
      <c r="E100" s="30"/>
      <c r="F100" s="149" t="s">
        <v>142</v>
      </c>
      <c r="G100" s="30"/>
      <c r="H100" s="30"/>
      <c r="I100" s="30"/>
      <c r="J100" s="30"/>
      <c r="K100" s="30"/>
      <c r="L100" s="31"/>
      <c r="M100" s="150"/>
      <c r="N100" s="151"/>
      <c r="O100" s="51"/>
      <c r="P100" s="51"/>
      <c r="Q100" s="51"/>
      <c r="R100" s="51"/>
      <c r="S100" s="51"/>
      <c r="T100" s="52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T100" s="18" t="s">
        <v>130</v>
      </c>
      <c r="AU100" s="18" t="s">
        <v>77</v>
      </c>
    </row>
    <row r="101" spans="1:65" s="2" customFormat="1">
      <c r="A101" s="30"/>
      <c r="B101" s="31"/>
      <c r="C101" s="30"/>
      <c r="D101" s="152" t="s">
        <v>132</v>
      </c>
      <c r="E101" s="30"/>
      <c r="F101" s="153" t="s">
        <v>143</v>
      </c>
      <c r="G101" s="30"/>
      <c r="H101" s="30"/>
      <c r="I101" s="30"/>
      <c r="J101" s="30"/>
      <c r="K101" s="30"/>
      <c r="L101" s="31"/>
      <c r="M101" s="150"/>
      <c r="N101" s="151"/>
      <c r="O101" s="51"/>
      <c r="P101" s="51"/>
      <c r="Q101" s="51"/>
      <c r="R101" s="51"/>
      <c r="S101" s="51"/>
      <c r="T101" s="52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T101" s="18" t="s">
        <v>132</v>
      </c>
      <c r="AU101" s="18" t="s">
        <v>77</v>
      </c>
    </row>
    <row r="102" spans="1:65" s="14" customFormat="1" ht="22.5">
      <c r="B102" s="160"/>
      <c r="D102" s="148" t="s">
        <v>134</v>
      </c>
      <c r="E102" s="161" t="s">
        <v>3</v>
      </c>
      <c r="F102" s="162" t="s">
        <v>373</v>
      </c>
      <c r="H102" s="163">
        <v>6.4109999999999996</v>
      </c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134</v>
      </c>
      <c r="AU102" s="161" t="s">
        <v>77</v>
      </c>
      <c r="AV102" s="14" t="s">
        <v>77</v>
      </c>
      <c r="AW102" s="14" t="s">
        <v>29</v>
      </c>
      <c r="AX102" s="14" t="s">
        <v>68</v>
      </c>
      <c r="AY102" s="161" t="s">
        <v>122</v>
      </c>
    </row>
    <row r="103" spans="1:65" s="14" customFormat="1">
      <c r="B103" s="160"/>
      <c r="D103" s="148" t="s">
        <v>134</v>
      </c>
      <c r="E103" s="161" t="s">
        <v>3</v>
      </c>
      <c r="F103" s="162" t="s">
        <v>374</v>
      </c>
      <c r="H103" s="163">
        <v>2.94</v>
      </c>
      <c r="L103" s="160"/>
      <c r="M103" s="164"/>
      <c r="N103" s="165"/>
      <c r="O103" s="165"/>
      <c r="P103" s="165"/>
      <c r="Q103" s="165"/>
      <c r="R103" s="165"/>
      <c r="S103" s="165"/>
      <c r="T103" s="166"/>
      <c r="AT103" s="161" t="s">
        <v>134</v>
      </c>
      <c r="AU103" s="161" t="s">
        <v>77</v>
      </c>
      <c r="AV103" s="14" t="s">
        <v>77</v>
      </c>
      <c r="AW103" s="14" t="s">
        <v>29</v>
      </c>
      <c r="AX103" s="14" t="s">
        <v>68</v>
      </c>
      <c r="AY103" s="161" t="s">
        <v>122</v>
      </c>
    </row>
    <row r="104" spans="1:65" s="15" customFormat="1">
      <c r="B104" s="167"/>
      <c r="D104" s="148" t="s">
        <v>134</v>
      </c>
      <c r="E104" s="168" t="s">
        <v>3</v>
      </c>
      <c r="F104" s="169" t="s">
        <v>146</v>
      </c>
      <c r="H104" s="170">
        <v>9.3509999999999991</v>
      </c>
      <c r="L104" s="167"/>
      <c r="M104" s="171"/>
      <c r="N104" s="172"/>
      <c r="O104" s="172"/>
      <c r="P104" s="172"/>
      <c r="Q104" s="172"/>
      <c r="R104" s="172"/>
      <c r="S104" s="172"/>
      <c r="T104" s="173"/>
      <c r="AT104" s="168" t="s">
        <v>134</v>
      </c>
      <c r="AU104" s="168" t="s">
        <v>77</v>
      </c>
      <c r="AV104" s="15" t="s">
        <v>83</v>
      </c>
      <c r="AW104" s="15" t="s">
        <v>29</v>
      </c>
      <c r="AX104" s="15" t="s">
        <v>73</v>
      </c>
      <c r="AY104" s="168" t="s">
        <v>122</v>
      </c>
    </row>
    <row r="105" spans="1:65" s="12" customFormat="1" ht="22.9" customHeight="1">
      <c r="B105" s="123"/>
      <c r="D105" s="124" t="s">
        <v>67</v>
      </c>
      <c r="E105" s="133" t="s">
        <v>147</v>
      </c>
      <c r="F105" s="133" t="s">
        <v>148</v>
      </c>
      <c r="J105" s="134">
        <f>BK105</f>
        <v>0</v>
      </c>
      <c r="L105" s="123"/>
      <c r="M105" s="127"/>
      <c r="N105" s="128"/>
      <c r="O105" s="128"/>
      <c r="P105" s="129">
        <f>SUM(P106:P153)</f>
        <v>167.65672799999999</v>
      </c>
      <c r="Q105" s="128"/>
      <c r="R105" s="129">
        <f>SUM(R106:R153)</f>
        <v>8.7980164999999992</v>
      </c>
      <c r="S105" s="128"/>
      <c r="T105" s="130">
        <f>SUM(T106:T153)</f>
        <v>0</v>
      </c>
      <c r="AR105" s="124" t="s">
        <v>73</v>
      </c>
      <c r="AT105" s="131" t="s">
        <v>67</v>
      </c>
      <c r="AU105" s="131" t="s">
        <v>73</v>
      </c>
      <c r="AY105" s="124" t="s">
        <v>122</v>
      </c>
      <c r="BK105" s="132">
        <f>SUM(BK106:BK153)</f>
        <v>0</v>
      </c>
    </row>
    <row r="106" spans="1:65" s="2" customFormat="1" ht="24.2" customHeight="1">
      <c r="A106" s="30"/>
      <c r="B106" s="135"/>
      <c r="C106" s="136" t="s">
        <v>80</v>
      </c>
      <c r="D106" s="136" t="s">
        <v>124</v>
      </c>
      <c r="E106" s="137" t="s">
        <v>149</v>
      </c>
      <c r="F106" s="138" t="s">
        <v>150</v>
      </c>
      <c r="G106" s="139" t="s">
        <v>151</v>
      </c>
      <c r="H106" s="140">
        <v>17.103999999999999</v>
      </c>
      <c r="I106" s="141"/>
      <c r="J106" s="141">
        <f>ROUND(I106*H106,2)</f>
        <v>0</v>
      </c>
      <c r="K106" s="138" t="s">
        <v>128</v>
      </c>
      <c r="L106" s="31"/>
      <c r="M106" s="142" t="s">
        <v>3</v>
      </c>
      <c r="N106" s="143" t="s">
        <v>39</v>
      </c>
      <c r="O106" s="144">
        <v>9.0999999999999998E-2</v>
      </c>
      <c r="P106" s="144">
        <f>O106*H106</f>
        <v>1.5564639999999998</v>
      </c>
      <c r="Q106" s="144">
        <v>6.4999999999999997E-3</v>
      </c>
      <c r="R106" s="144">
        <f>Q106*H106</f>
        <v>0.11117599999999998</v>
      </c>
      <c r="S106" s="144">
        <v>0</v>
      </c>
      <c r="T106" s="14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6" t="s">
        <v>83</v>
      </c>
      <c r="AT106" s="146" t="s">
        <v>124</v>
      </c>
      <c r="AU106" s="146" t="s">
        <v>77</v>
      </c>
      <c r="AY106" s="18" t="s">
        <v>122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73</v>
      </c>
      <c r="BK106" s="147">
        <f>ROUND(I106*H106,2)</f>
        <v>0</v>
      </c>
      <c r="BL106" s="18" t="s">
        <v>83</v>
      </c>
      <c r="BM106" s="146" t="s">
        <v>152</v>
      </c>
    </row>
    <row r="107" spans="1:65" s="2" customFormat="1" ht="19.5">
      <c r="A107" s="30"/>
      <c r="B107" s="31"/>
      <c r="C107" s="30"/>
      <c r="D107" s="148" t="s">
        <v>130</v>
      </c>
      <c r="E107" s="30"/>
      <c r="F107" s="149" t="s">
        <v>153</v>
      </c>
      <c r="G107" s="30"/>
      <c r="H107" s="30"/>
      <c r="I107" s="30"/>
      <c r="J107" s="30"/>
      <c r="K107" s="30"/>
      <c r="L107" s="31"/>
      <c r="M107" s="150"/>
      <c r="N107" s="151"/>
      <c r="O107" s="51"/>
      <c r="P107" s="51"/>
      <c r="Q107" s="51"/>
      <c r="R107" s="51"/>
      <c r="S107" s="51"/>
      <c r="T107" s="52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T107" s="18" t="s">
        <v>130</v>
      </c>
      <c r="AU107" s="18" t="s">
        <v>77</v>
      </c>
    </row>
    <row r="108" spans="1:65" s="2" customFormat="1">
      <c r="A108" s="30"/>
      <c r="B108" s="31"/>
      <c r="C108" s="30"/>
      <c r="D108" s="152" t="s">
        <v>132</v>
      </c>
      <c r="E108" s="30"/>
      <c r="F108" s="153" t="s">
        <v>154</v>
      </c>
      <c r="G108" s="30"/>
      <c r="H108" s="30"/>
      <c r="I108" s="30"/>
      <c r="J108" s="30"/>
      <c r="K108" s="30"/>
      <c r="L108" s="31"/>
      <c r="M108" s="150"/>
      <c r="N108" s="151"/>
      <c r="O108" s="51"/>
      <c r="P108" s="51"/>
      <c r="Q108" s="51"/>
      <c r="R108" s="51"/>
      <c r="S108" s="51"/>
      <c r="T108" s="52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T108" s="18" t="s">
        <v>132</v>
      </c>
      <c r="AU108" s="18" t="s">
        <v>77</v>
      </c>
    </row>
    <row r="109" spans="1:65" s="13" customFormat="1">
      <c r="B109" s="154"/>
      <c r="D109" s="148" t="s">
        <v>134</v>
      </c>
      <c r="E109" s="155" t="s">
        <v>3</v>
      </c>
      <c r="F109" s="156" t="s">
        <v>155</v>
      </c>
      <c r="H109" s="155" t="s">
        <v>3</v>
      </c>
      <c r="L109" s="154"/>
      <c r="M109" s="157"/>
      <c r="N109" s="158"/>
      <c r="O109" s="158"/>
      <c r="P109" s="158"/>
      <c r="Q109" s="158"/>
      <c r="R109" s="158"/>
      <c r="S109" s="158"/>
      <c r="T109" s="159"/>
      <c r="AT109" s="155" t="s">
        <v>134</v>
      </c>
      <c r="AU109" s="155" t="s">
        <v>77</v>
      </c>
      <c r="AV109" s="13" t="s">
        <v>73</v>
      </c>
      <c r="AW109" s="13" t="s">
        <v>29</v>
      </c>
      <c r="AX109" s="13" t="s">
        <v>68</v>
      </c>
      <c r="AY109" s="155" t="s">
        <v>122</v>
      </c>
    </row>
    <row r="110" spans="1:65" s="14" customFormat="1">
      <c r="B110" s="160"/>
      <c r="D110" s="148" t="s">
        <v>134</v>
      </c>
      <c r="E110" s="161" t="s">
        <v>3</v>
      </c>
      <c r="F110" s="162" t="s">
        <v>375</v>
      </c>
      <c r="H110" s="163">
        <v>17.103999999999999</v>
      </c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134</v>
      </c>
      <c r="AU110" s="161" t="s">
        <v>77</v>
      </c>
      <c r="AV110" s="14" t="s">
        <v>77</v>
      </c>
      <c r="AW110" s="14" t="s">
        <v>29</v>
      </c>
      <c r="AX110" s="14" t="s">
        <v>73</v>
      </c>
      <c r="AY110" s="161" t="s">
        <v>122</v>
      </c>
    </row>
    <row r="111" spans="1:65" s="2" customFormat="1" ht="24.2" customHeight="1">
      <c r="A111" s="30"/>
      <c r="B111" s="135"/>
      <c r="C111" s="136" t="s">
        <v>83</v>
      </c>
      <c r="D111" s="136" t="s">
        <v>124</v>
      </c>
      <c r="E111" s="137" t="s">
        <v>157</v>
      </c>
      <c r="F111" s="138" t="s">
        <v>158</v>
      </c>
      <c r="G111" s="139" t="s">
        <v>151</v>
      </c>
      <c r="H111" s="140">
        <v>17.103999999999999</v>
      </c>
      <c r="I111" s="141"/>
      <c r="J111" s="141">
        <f>ROUND(I111*H111,2)</f>
        <v>0</v>
      </c>
      <c r="K111" s="138" t="s">
        <v>128</v>
      </c>
      <c r="L111" s="31"/>
      <c r="M111" s="142" t="s">
        <v>3</v>
      </c>
      <c r="N111" s="143" t="s">
        <v>39</v>
      </c>
      <c r="O111" s="144">
        <v>0.55000000000000004</v>
      </c>
      <c r="P111" s="144">
        <f>O111*H111</f>
        <v>9.4071999999999996</v>
      </c>
      <c r="Q111" s="144">
        <v>2.5000000000000001E-2</v>
      </c>
      <c r="R111" s="144">
        <f>Q111*H111</f>
        <v>0.42759999999999998</v>
      </c>
      <c r="S111" s="144">
        <v>0</v>
      </c>
      <c r="T111" s="145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46" t="s">
        <v>83</v>
      </c>
      <c r="AT111" s="146" t="s">
        <v>124</v>
      </c>
      <c r="AU111" s="146" t="s">
        <v>77</v>
      </c>
      <c r="AY111" s="18" t="s">
        <v>122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73</v>
      </c>
      <c r="BK111" s="147">
        <f>ROUND(I111*H111,2)</f>
        <v>0</v>
      </c>
      <c r="BL111" s="18" t="s">
        <v>83</v>
      </c>
      <c r="BM111" s="146" t="s">
        <v>159</v>
      </c>
    </row>
    <row r="112" spans="1:65" s="2" customFormat="1" ht="29.25">
      <c r="A112" s="30"/>
      <c r="B112" s="31"/>
      <c r="C112" s="30"/>
      <c r="D112" s="148" t="s">
        <v>130</v>
      </c>
      <c r="E112" s="30"/>
      <c r="F112" s="149" t="s">
        <v>160</v>
      </c>
      <c r="G112" s="30"/>
      <c r="H112" s="30"/>
      <c r="I112" s="30"/>
      <c r="J112" s="30"/>
      <c r="K112" s="30"/>
      <c r="L112" s="31"/>
      <c r="M112" s="150"/>
      <c r="N112" s="151"/>
      <c r="O112" s="51"/>
      <c r="P112" s="51"/>
      <c r="Q112" s="51"/>
      <c r="R112" s="51"/>
      <c r="S112" s="51"/>
      <c r="T112" s="52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T112" s="18" t="s">
        <v>130</v>
      </c>
      <c r="AU112" s="18" t="s">
        <v>77</v>
      </c>
    </row>
    <row r="113" spans="1:65" s="2" customFormat="1">
      <c r="A113" s="30"/>
      <c r="B113" s="31"/>
      <c r="C113" s="30"/>
      <c r="D113" s="152" t="s">
        <v>132</v>
      </c>
      <c r="E113" s="30"/>
      <c r="F113" s="153" t="s">
        <v>161</v>
      </c>
      <c r="G113" s="30"/>
      <c r="H113" s="30"/>
      <c r="I113" s="30"/>
      <c r="J113" s="30"/>
      <c r="K113" s="30"/>
      <c r="L113" s="31"/>
      <c r="M113" s="150"/>
      <c r="N113" s="151"/>
      <c r="O113" s="51"/>
      <c r="P113" s="51"/>
      <c r="Q113" s="51"/>
      <c r="R113" s="51"/>
      <c r="S113" s="51"/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8" t="s">
        <v>132</v>
      </c>
      <c r="AU113" s="18" t="s">
        <v>77</v>
      </c>
    </row>
    <row r="114" spans="1:65" s="2" customFormat="1" ht="24.2" customHeight="1">
      <c r="A114" s="30"/>
      <c r="B114" s="135"/>
      <c r="C114" s="136" t="s">
        <v>86</v>
      </c>
      <c r="D114" s="136" t="s">
        <v>124</v>
      </c>
      <c r="E114" s="137" t="s">
        <v>162</v>
      </c>
      <c r="F114" s="138" t="s">
        <v>163</v>
      </c>
      <c r="G114" s="139" t="s">
        <v>151</v>
      </c>
      <c r="H114" s="140">
        <v>34.207999999999998</v>
      </c>
      <c r="I114" s="141"/>
      <c r="J114" s="141">
        <f>ROUND(I114*H114,2)</f>
        <v>0</v>
      </c>
      <c r="K114" s="138" t="s">
        <v>128</v>
      </c>
      <c r="L114" s="31"/>
      <c r="M114" s="142" t="s">
        <v>3</v>
      </c>
      <c r="N114" s="143" t="s">
        <v>39</v>
      </c>
      <c r="O114" s="144">
        <v>0.1</v>
      </c>
      <c r="P114" s="144">
        <f>O114*H114</f>
        <v>3.4207999999999998</v>
      </c>
      <c r="Q114" s="144">
        <v>7.0000000000000001E-3</v>
      </c>
      <c r="R114" s="144">
        <f>Q114*H114</f>
        <v>0.239456</v>
      </c>
      <c r="S114" s="144">
        <v>0</v>
      </c>
      <c r="T114" s="145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6" t="s">
        <v>83</v>
      </c>
      <c r="AT114" s="146" t="s">
        <v>124</v>
      </c>
      <c r="AU114" s="146" t="s">
        <v>77</v>
      </c>
      <c r="AY114" s="18" t="s">
        <v>122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73</v>
      </c>
      <c r="BK114" s="147">
        <f>ROUND(I114*H114,2)</f>
        <v>0</v>
      </c>
      <c r="BL114" s="18" t="s">
        <v>83</v>
      </c>
      <c r="BM114" s="146" t="s">
        <v>164</v>
      </c>
    </row>
    <row r="115" spans="1:65" s="2" customFormat="1" ht="29.25">
      <c r="A115" s="30"/>
      <c r="B115" s="31"/>
      <c r="C115" s="30"/>
      <c r="D115" s="148" t="s">
        <v>130</v>
      </c>
      <c r="E115" s="30"/>
      <c r="F115" s="149" t="s">
        <v>165</v>
      </c>
      <c r="G115" s="30"/>
      <c r="H115" s="30"/>
      <c r="I115" s="30"/>
      <c r="J115" s="30"/>
      <c r="K115" s="30"/>
      <c r="L115" s="31"/>
      <c r="M115" s="150"/>
      <c r="N115" s="151"/>
      <c r="O115" s="51"/>
      <c r="P115" s="51"/>
      <c r="Q115" s="51"/>
      <c r="R115" s="51"/>
      <c r="S115" s="51"/>
      <c r="T115" s="52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T115" s="18" t="s">
        <v>130</v>
      </c>
      <c r="AU115" s="18" t="s">
        <v>77</v>
      </c>
    </row>
    <row r="116" spans="1:65" s="2" customFormat="1">
      <c r="A116" s="30"/>
      <c r="B116" s="31"/>
      <c r="C116" s="30"/>
      <c r="D116" s="152" t="s">
        <v>132</v>
      </c>
      <c r="E116" s="30"/>
      <c r="F116" s="153" t="s">
        <v>166</v>
      </c>
      <c r="G116" s="30"/>
      <c r="H116" s="30"/>
      <c r="I116" s="30"/>
      <c r="J116" s="30"/>
      <c r="K116" s="30"/>
      <c r="L116" s="31"/>
      <c r="M116" s="150"/>
      <c r="N116" s="151"/>
      <c r="O116" s="51"/>
      <c r="P116" s="51"/>
      <c r="Q116" s="51"/>
      <c r="R116" s="51"/>
      <c r="S116" s="51"/>
      <c r="T116" s="52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T116" s="18" t="s">
        <v>132</v>
      </c>
      <c r="AU116" s="18" t="s">
        <v>77</v>
      </c>
    </row>
    <row r="117" spans="1:65" s="14" customFormat="1">
      <c r="B117" s="160"/>
      <c r="D117" s="148" t="s">
        <v>134</v>
      </c>
      <c r="F117" s="162" t="s">
        <v>376</v>
      </c>
      <c r="H117" s="163">
        <v>34.207999999999998</v>
      </c>
      <c r="L117" s="160"/>
      <c r="M117" s="164"/>
      <c r="N117" s="165"/>
      <c r="O117" s="165"/>
      <c r="P117" s="165"/>
      <c r="Q117" s="165"/>
      <c r="R117" s="165"/>
      <c r="S117" s="165"/>
      <c r="T117" s="166"/>
      <c r="AT117" s="161" t="s">
        <v>134</v>
      </c>
      <c r="AU117" s="161" t="s">
        <v>77</v>
      </c>
      <c r="AV117" s="14" t="s">
        <v>77</v>
      </c>
      <c r="AW117" s="14" t="s">
        <v>4</v>
      </c>
      <c r="AX117" s="14" t="s">
        <v>73</v>
      </c>
      <c r="AY117" s="161" t="s">
        <v>122</v>
      </c>
    </row>
    <row r="118" spans="1:65" s="2" customFormat="1" ht="24.2" customHeight="1">
      <c r="A118" s="30"/>
      <c r="B118" s="135"/>
      <c r="C118" s="136" t="s">
        <v>147</v>
      </c>
      <c r="D118" s="136" t="s">
        <v>124</v>
      </c>
      <c r="E118" s="137" t="s">
        <v>168</v>
      </c>
      <c r="F118" s="138" t="s">
        <v>169</v>
      </c>
      <c r="G118" s="139" t="s">
        <v>151</v>
      </c>
      <c r="H118" s="140">
        <v>176.25899999999999</v>
      </c>
      <c r="I118" s="141"/>
      <c r="J118" s="141">
        <f>ROUND(I118*H118,2)</f>
        <v>0</v>
      </c>
      <c r="K118" s="138" t="s">
        <v>128</v>
      </c>
      <c r="L118" s="31"/>
      <c r="M118" s="142" t="s">
        <v>3</v>
      </c>
      <c r="N118" s="143" t="s">
        <v>39</v>
      </c>
      <c r="O118" s="144">
        <v>7.5999999999999998E-2</v>
      </c>
      <c r="P118" s="144">
        <f>O118*H118</f>
        <v>13.395683999999999</v>
      </c>
      <c r="Q118" s="144">
        <v>6.4999999999999997E-3</v>
      </c>
      <c r="R118" s="144">
        <f>Q118*H118</f>
        <v>1.1456834999999999</v>
      </c>
      <c r="S118" s="144">
        <v>0</v>
      </c>
      <c r="T118" s="145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6" t="s">
        <v>83</v>
      </c>
      <c r="AT118" s="146" t="s">
        <v>124</v>
      </c>
      <c r="AU118" s="146" t="s">
        <v>77</v>
      </c>
      <c r="AY118" s="18" t="s">
        <v>122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73</v>
      </c>
      <c r="BK118" s="147">
        <f>ROUND(I118*H118,2)</f>
        <v>0</v>
      </c>
      <c r="BL118" s="18" t="s">
        <v>83</v>
      </c>
      <c r="BM118" s="146" t="s">
        <v>170</v>
      </c>
    </row>
    <row r="119" spans="1:65" s="2" customFormat="1" ht="19.5">
      <c r="A119" s="30"/>
      <c r="B119" s="31"/>
      <c r="C119" s="30"/>
      <c r="D119" s="148" t="s">
        <v>130</v>
      </c>
      <c r="E119" s="30"/>
      <c r="F119" s="149" t="s">
        <v>171</v>
      </c>
      <c r="G119" s="30"/>
      <c r="H119" s="30"/>
      <c r="I119" s="30"/>
      <c r="J119" s="30"/>
      <c r="K119" s="30"/>
      <c r="L119" s="31"/>
      <c r="M119" s="150"/>
      <c r="N119" s="151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130</v>
      </c>
      <c r="AU119" s="18" t="s">
        <v>77</v>
      </c>
    </row>
    <row r="120" spans="1:65" s="2" customFormat="1">
      <c r="A120" s="30"/>
      <c r="B120" s="31"/>
      <c r="C120" s="30"/>
      <c r="D120" s="152" t="s">
        <v>132</v>
      </c>
      <c r="E120" s="30"/>
      <c r="F120" s="153" t="s">
        <v>172</v>
      </c>
      <c r="G120" s="30"/>
      <c r="H120" s="30"/>
      <c r="I120" s="30"/>
      <c r="J120" s="30"/>
      <c r="K120" s="30"/>
      <c r="L120" s="31"/>
      <c r="M120" s="150"/>
      <c r="N120" s="151"/>
      <c r="O120" s="51"/>
      <c r="P120" s="51"/>
      <c r="Q120" s="51"/>
      <c r="R120" s="51"/>
      <c r="S120" s="51"/>
      <c r="T120" s="52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132</v>
      </c>
      <c r="AU120" s="18" t="s">
        <v>77</v>
      </c>
    </row>
    <row r="121" spans="1:65" s="13" customFormat="1">
      <c r="B121" s="154"/>
      <c r="D121" s="148" t="s">
        <v>134</v>
      </c>
      <c r="E121" s="155" t="s">
        <v>3</v>
      </c>
      <c r="F121" s="156" t="s">
        <v>173</v>
      </c>
      <c r="H121" s="155" t="s">
        <v>3</v>
      </c>
      <c r="L121" s="154"/>
      <c r="M121" s="157"/>
      <c r="N121" s="158"/>
      <c r="O121" s="158"/>
      <c r="P121" s="158"/>
      <c r="Q121" s="158"/>
      <c r="R121" s="158"/>
      <c r="S121" s="158"/>
      <c r="T121" s="159"/>
      <c r="AT121" s="155" t="s">
        <v>134</v>
      </c>
      <c r="AU121" s="155" t="s">
        <v>77</v>
      </c>
      <c r="AV121" s="13" t="s">
        <v>73</v>
      </c>
      <c r="AW121" s="13" t="s">
        <v>29</v>
      </c>
      <c r="AX121" s="13" t="s">
        <v>68</v>
      </c>
      <c r="AY121" s="155" t="s">
        <v>122</v>
      </c>
    </row>
    <row r="122" spans="1:65" s="14" customFormat="1">
      <c r="B122" s="160"/>
      <c r="D122" s="148" t="s">
        <v>134</v>
      </c>
      <c r="E122" s="161" t="s">
        <v>3</v>
      </c>
      <c r="F122" s="162" t="s">
        <v>377</v>
      </c>
      <c r="H122" s="163">
        <v>30.12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134</v>
      </c>
      <c r="AU122" s="161" t="s">
        <v>77</v>
      </c>
      <c r="AV122" s="14" t="s">
        <v>77</v>
      </c>
      <c r="AW122" s="14" t="s">
        <v>29</v>
      </c>
      <c r="AX122" s="14" t="s">
        <v>68</v>
      </c>
      <c r="AY122" s="161" t="s">
        <v>122</v>
      </c>
    </row>
    <row r="123" spans="1:65" s="14" customFormat="1">
      <c r="B123" s="160"/>
      <c r="D123" s="148" t="s">
        <v>134</v>
      </c>
      <c r="E123" s="161" t="s">
        <v>3</v>
      </c>
      <c r="F123" s="162" t="s">
        <v>378</v>
      </c>
      <c r="H123" s="163">
        <v>123.69</v>
      </c>
      <c r="L123" s="160"/>
      <c r="M123" s="164"/>
      <c r="N123" s="165"/>
      <c r="O123" s="165"/>
      <c r="P123" s="165"/>
      <c r="Q123" s="165"/>
      <c r="R123" s="165"/>
      <c r="S123" s="165"/>
      <c r="T123" s="166"/>
      <c r="AT123" s="161" t="s">
        <v>134</v>
      </c>
      <c r="AU123" s="161" t="s">
        <v>77</v>
      </c>
      <c r="AV123" s="14" t="s">
        <v>77</v>
      </c>
      <c r="AW123" s="14" t="s">
        <v>29</v>
      </c>
      <c r="AX123" s="14" t="s">
        <v>68</v>
      </c>
      <c r="AY123" s="161" t="s">
        <v>122</v>
      </c>
    </row>
    <row r="124" spans="1:65" s="13" customFormat="1">
      <c r="B124" s="154"/>
      <c r="D124" s="148" t="s">
        <v>134</v>
      </c>
      <c r="E124" s="155" t="s">
        <v>3</v>
      </c>
      <c r="F124" s="156" t="s">
        <v>176</v>
      </c>
      <c r="H124" s="155" t="s">
        <v>3</v>
      </c>
      <c r="L124" s="154"/>
      <c r="M124" s="157"/>
      <c r="N124" s="158"/>
      <c r="O124" s="158"/>
      <c r="P124" s="158"/>
      <c r="Q124" s="158"/>
      <c r="R124" s="158"/>
      <c r="S124" s="158"/>
      <c r="T124" s="159"/>
      <c r="AT124" s="155" t="s">
        <v>134</v>
      </c>
      <c r="AU124" s="155" t="s">
        <v>77</v>
      </c>
      <c r="AV124" s="13" t="s">
        <v>73</v>
      </c>
      <c r="AW124" s="13" t="s">
        <v>29</v>
      </c>
      <c r="AX124" s="13" t="s">
        <v>68</v>
      </c>
      <c r="AY124" s="155" t="s">
        <v>122</v>
      </c>
    </row>
    <row r="125" spans="1:65" s="14" customFormat="1">
      <c r="B125" s="160"/>
      <c r="D125" s="148" t="s">
        <v>134</v>
      </c>
      <c r="E125" s="161" t="s">
        <v>3</v>
      </c>
      <c r="F125" s="162" t="s">
        <v>379</v>
      </c>
      <c r="H125" s="163">
        <v>22.449000000000002</v>
      </c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134</v>
      </c>
      <c r="AU125" s="161" t="s">
        <v>77</v>
      </c>
      <c r="AV125" s="14" t="s">
        <v>77</v>
      </c>
      <c r="AW125" s="14" t="s">
        <v>29</v>
      </c>
      <c r="AX125" s="14" t="s">
        <v>68</v>
      </c>
      <c r="AY125" s="161" t="s">
        <v>122</v>
      </c>
    </row>
    <row r="126" spans="1:65" s="15" customFormat="1">
      <c r="B126" s="167"/>
      <c r="D126" s="148" t="s">
        <v>134</v>
      </c>
      <c r="E126" s="168" t="s">
        <v>3</v>
      </c>
      <c r="F126" s="169" t="s">
        <v>146</v>
      </c>
      <c r="H126" s="170">
        <v>176.25900000000001</v>
      </c>
      <c r="L126" s="167"/>
      <c r="M126" s="171"/>
      <c r="N126" s="172"/>
      <c r="O126" s="172"/>
      <c r="P126" s="172"/>
      <c r="Q126" s="172"/>
      <c r="R126" s="172"/>
      <c r="S126" s="172"/>
      <c r="T126" s="173"/>
      <c r="AT126" s="168" t="s">
        <v>134</v>
      </c>
      <c r="AU126" s="168" t="s">
        <v>77</v>
      </c>
      <c r="AV126" s="15" t="s">
        <v>83</v>
      </c>
      <c r="AW126" s="15" t="s">
        <v>29</v>
      </c>
      <c r="AX126" s="15" t="s">
        <v>73</v>
      </c>
      <c r="AY126" s="168" t="s">
        <v>122</v>
      </c>
    </row>
    <row r="127" spans="1:65" s="2" customFormat="1" ht="24.2" customHeight="1">
      <c r="A127" s="30"/>
      <c r="B127" s="135"/>
      <c r="C127" s="136" t="s">
        <v>178</v>
      </c>
      <c r="D127" s="136" t="s">
        <v>124</v>
      </c>
      <c r="E127" s="137" t="s">
        <v>179</v>
      </c>
      <c r="F127" s="138" t="s">
        <v>180</v>
      </c>
      <c r="G127" s="139" t="s">
        <v>151</v>
      </c>
      <c r="H127" s="140">
        <v>176.25899999999999</v>
      </c>
      <c r="I127" s="141"/>
      <c r="J127" s="141">
        <f>ROUND(I127*H127,2)</f>
        <v>0</v>
      </c>
      <c r="K127" s="138" t="s">
        <v>128</v>
      </c>
      <c r="L127" s="31"/>
      <c r="M127" s="142" t="s">
        <v>3</v>
      </c>
      <c r="N127" s="143" t="s">
        <v>39</v>
      </c>
      <c r="O127" s="144">
        <v>0.46</v>
      </c>
      <c r="P127" s="144">
        <f>O127*H127</f>
        <v>81.079139999999995</v>
      </c>
      <c r="Q127" s="144">
        <v>2.5000000000000001E-2</v>
      </c>
      <c r="R127" s="144">
        <f>Q127*H127</f>
        <v>4.4064749999999995</v>
      </c>
      <c r="S127" s="144">
        <v>0</v>
      </c>
      <c r="T127" s="145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46" t="s">
        <v>83</v>
      </c>
      <c r="AT127" s="146" t="s">
        <v>124</v>
      </c>
      <c r="AU127" s="146" t="s">
        <v>77</v>
      </c>
      <c r="AY127" s="18" t="s">
        <v>122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73</v>
      </c>
      <c r="BK127" s="147">
        <f>ROUND(I127*H127,2)</f>
        <v>0</v>
      </c>
      <c r="BL127" s="18" t="s">
        <v>83</v>
      </c>
      <c r="BM127" s="146" t="s">
        <v>181</v>
      </c>
    </row>
    <row r="128" spans="1:65" s="2" customFormat="1" ht="29.25">
      <c r="A128" s="30"/>
      <c r="B128" s="31"/>
      <c r="C128" s="30"/>
      <c r="D128" s="148" t="s">
        <v>130</v>
      </c>
      <c r="E128" s="30"/>
      <c r="F128" s="149" t="s">
        <v>182</v>
      </c>
      <c r="G128" s="30"/>
      <c r="H128" s="30"/>
      <c r="I128" s="30"/>
      <c r="J128" s="30"/>
      <c r="K128" s="30"/>
      <c r="L128" s="31"/>
      <c r="M128" s="150"/>
      <c r="N128" s="151"/>
      <c r="O128" s="51"/>
      <c r="P128" s="51"/>
      <c r="Q128" s="51"/>
      <c r="R128" s="51"/>
      <c r="S128" s="51"/>
      <c r="T128" s="52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130</v>
      </c>
      <c r="AU128" s="18" t="s">
        <v>77</v>
      </c>
    </row>
    <row r="129" spans="1:65" s="2" customFormat="1">
      <c r="A129" s="30"/>
      <c r="B129" s="31"/>
      <c r="C129" s="30"/>
      <c r="D129" s="152" t="s">
        <v>132</v>
      </c>
      <c r="E129" s="30"/>
      <c r="F129" s="153" t="s">
        <v>183</v>
      </c>
      <c r="G129" s="30"/>
      <c r="H129" s="30"/>
      <c r="I129" s="30"/>
      <c r="J129" s="30"/>
      <c r="K129" s="30"/>
      <c r="L129" s="31"/>
      <c r="M129" s="150"/>
      <c r="N129" s="151"/>
      <c r="O129" s="51"/>
      <c r="P129" s="51"/>
      <c r="Q129" s="51"/>
      <c r="R129" s="51"/>
      <c r="S129" s="51"/>
      <c r="T129" s="52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132</v>
      </c>
      <c r="AU129" s="18" t="s">
        <v>77</v>
      </c>
    </row>
    <row r="130" spans="1:65" s="13" customFormat="1">
      <c r="B130" s="154"/>
      <c r="D130" s="148" t="s">
        <v>134</v>
      </c>
      <c r="E130" s="155" t="s">
        <v>3</v>
      </c>
      <c r="F130" s="156" t="s">
        <v>173</v>
      </c>
      <c r="H130" s="155" t="s">
        <v>3</v>
      </c>
      <c r="L130" s="154"/>
      <c r="M130" s="157"/>
      <c r="N130" s="158"/>
      <c r="O130" s="158"/>
      <c r="P130" s="158"/>
      <c r="Q130" s="158"/>
      <c r="R130" s="158"/>
      <c r="S130" s="158"/>
      <c r="T130" s="159"/>
      <c r="AT130" s="155" t="s">
        <v>134</v>
      </c>
      <c r="AU130" s="155" t="s">
        <v>77</v>
      </c>
      <c r="AV130" s="13" t="s">
        <v>73</v>
      </c>
      <c r="AW130" s="13" t="s">
        <v>29</v>
      </c>
      <c r="AX130" s="13" t="s">
        <v>68</v>
      </c>
      <c r="AY130" s="155" t="s">
        <v>122</v>
      </c>
    </row>
    <row r="131" spans="1:65" s="14" customFormat="1">
      <c r="B131" s="160"/>
      <c r="D131" s="148" t="s">
        <v>134</v>
      </c>
      <c r="E131" s="161" t="s">
        <v>3</v>
      </c>
      <c r="F131" s="162" t="s">
        <v>377</v>
      </c>
      <c r="H131" s="163">
        <v>30.12</v>
      </c>
      <c r="L131" s="160"/>
      <c r="M131" s="164"/>
      <c r="N131" s="165"/>
      <c r="O131" s="165"/>
      <c r="P131" s="165"/>
      <c r="Q131" s="165"/>
      <c r="R131" s="165"/>
      <c r="S131" s="165"/>
      <c r="T131" s="166"/>
      <c r="AT131" s="161" t="s">
        <v>134</v>
      </c>
      <c r="AU131" s="161" t="s">
        <v>77</v>
      </c>
      <c r="AV131" s="14" t="s">
        <v>77</v>
      </c>
      <c r="AW131" s="14" t="s">
        <v>29</v>
      </c>
      <c r="AX131" s="14" t="s">
        <v>68</v>
      </c>
      <c r="AY131" s="161" t="s">
        <v>122</v>
      </c>
    </row>
    <row r="132" spans="1:65" s="14" customFormat="1">
      <c r="B132" s="160"/>
      <c r="D132" s="148" t="s">
        <v>134</v>
      </c>
      <c r="E132" s="161" t="s">
        <v>3</v>
      </c>
      <c r="F132" s="162" t="s">
        <v>378</v>
      </c>
      <c r="H132" s="163">
        <v>123.69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134</v>
      </c>
      <c r="AU132" s="161" t="s">
        <v>77</v>
      </c>
      <c r="AV132" s="14" t="s">
        <v>77</v>
      </c>
      <c r="AW132" s="14" t="s">
        <v>29</v>
      </c>
      <c r="AX132" s="14" t="s">
        <v>68</v>
      </c>
      <c r="AY132" s="161" t="s">
        <v>122</v>
      </c>
    </row>
    <row r="133" spans="1:65" s="13" customFormat="1">
      <c r="B133" s="154"/>
      <c r="D133" s="148" t="s">
        <v>134</v>
      </c>
      <c r="E133" s="155" t="s">
        <v>3</v>
      </c>
      <c r="F133" s="156" t="s">
        <v>176</v>
      </c>
      <c r="H133" s="155" t="s">
        <v>3</v>
      </c>
      <c r="L133" s="154"/>
      <c r="M133" s="157"/>
      <c r="N133" s="158"/>
      <c r="O133" s="158"/>
      <c r="P133" s="158"/>
      <c r="Q133" s="158"/>
      <c r="R133" s="158"/>
      <c r="S133" s="158"/>
      <c r="T133" s="159"/>
      <c r="AT133" s="155" t="s">
        <v>134</v>
      </c>
      <c r="AU133" s="155" t="s">
        <v>77</v>
      </c>
      <c r="AV133" s="13" t="s">
        <v>73</v>
      </c>
      <c r="AW133" s="13" t="s">
        <v>29</v>
      </c>
      <c r="AX133" s="13" t="s">
        <v>68</v>
      </c>
      <c r="AY133" s="155" t="s">
        <v>122</v>
      </c>
    </row>
    <row r="134" spans="1:65" s="14" customFormat="1">
      <c r="B134" s="160"/>
      <c r="D134" s="148" t="s">
        <v>134</v>
      </c>
      <c r="E134" s="161" t="s">
        <v>3</v>
      </c>
      <c r="F134" s="162" t="s">
        <v>379</v>
      </c>
      <c r="H134" s="163">
        <v>22.449000000000002</v>
      </c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134</v>
      </c>
      <c r="AU134" s="161" t="s">
        <v>77</v>
      </c>
      <c r="AV134" s="14" t="s">
        <v>77</v>
      </c>
      <c r="AW134" s="14" t="s">
        <v>29</v>
      </c>
      <c r="AX134" s="14" t="s">
        <v>68</v>
      </c>
      <c r="AY134" s="161" t="s">
        <v>122</v>
      </c>
    </row>
    <row r="135" spans="1:65" s="15" customFormat="1">
      <c r="B135" s="167"/>
      <c r="D135" s="148" t="s">
        <v>134</v>
      </c>
      <c r="E135" s="168" t="s">
        <v>3</v>
      </c>
      <c r="F135" s="169" t="s">
        <v>146</v>
      </c>
      <c r="H135" s="170">
        <v>176.25900000000001</v>
      </c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134</v>
      </c>
      <c r="AU135" s="168" t="s">
        <v>77</v>
      </c>
      <c r="AV135" s="15" t="s">
        <v>83</v>
      </c>
      <c r="AW135" s="15" t="s">
        <v>29</v>
      </c>
      <c r="AX135" s="15" t="s">
        <v>73</v>
      </c>
      <c r="AY135" s="168" t="s">
        <v>122</v>
      </c>
    </row>
    <row r="136" spans="1:65" s="2" customFormat="1" ht="24.2" customHeight="1">
      <c r="A136" s="30"/>
      <c r="B136" s="135"/>
      <c r="C136" s="136" t="s">
        <v>184</v>
      </c>
      <c r="D136" s="136" t="s">
        <v>124</v>
      </c>
      <c r="E136" s="137" t="s">
        <v>185</v>
      </c>
      <c r="F136" s="138" t="s">
        <v>186</v>
      </c>
      <c r="G136" s="139" t="s">
        <v>151</v>
      </c>
      <c r="H136" s="140">
        <v>352.51799999999997</v>
      </c>
      <c r="I136" s="141"/>
      <c r="J136" s="141">
        <f>ROUND(I136*H136,2)</f>
        <v>0</v>
      </c>
      <c r="K136" s="138" t="s">
        <v>128</v>
      </c>
      <c r="L136" s="31"/>
      <c r="M136" s="142" t="s">
        <v>3</v>
      </c>
      <c r="N136" s="143" t="s">
        <v>39</v>
      </c>
      <c r="O136" s="144">
        <v>0.09</v>
      </c>
      <c r="P136" s="144">
        <f>O136*H136</f>
        <v>31.726619999999997</v>
      </c>
      <c r="Q136" s="144">
        <v>7.0000000000000001E-3</v>
      </c>
      <c r="R136" s="144">
        <f>Q136*H136</f>
        <v>2.4676259999999997</v>
      </c>
      <c r="S136" s="144">
        <v>0</v>
      </c>
      <c r="T136" s="145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46" t="s">
        <v>83</v>
      </c>
      <c r="AT136" s="146" t="s">
        <v>124</v>
      </c>
      <c r="AU136" s="146" t="s">
        <v>77</v>
      </c>
      <c r="AY136" s="18" t="s">
        <v>122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73</v>
      </c>
      <c r="BK136" s="147">
        <f>ROUND(I136*H136,2)</f>
        <v>0</v>
      </c>
      <c r="BL136" s="18" t="s">
        <v>83</v>
      </c>
      <c r="BM136" s="146" t="s">
        <v>187</v>
      </c>
    </row>
    <row r="137" spans="1:65" s="2" customFormat="1" ht="29.25">
      <c r="A137" s="30"/>
      <c r="B137" s="31"/>
      <c r="C137" s="30"/>
      <c r="D137" s="148" t="s">
        <v>130</v>
      </c>
      <c r="E137" s="30"/>
      <c r="F137" s="149" t="s">
        <v>188</v>
      </c>
      <c r="G137" s="30"/>
      <c r="H137" s="30"/>
      <c r="I137" s="30"/>
      <c r="J137" s="30"/>
      <c r="K137" s="30"/>
      <c r="L137" s="31"/>
      <c r="M137" s="150"/>
      <c r="N137" s="151"/>
      <c r="O137" s="51"/>
      <c r="P137" s="51"/>
      <c r="Q137" s="51"/>
      <c r="R137" s="51"/>
      <c r="S137" s="51"/>
      <c r="T137" s="52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8" t="s">
        <v>130</v>
      </c>
      <c r="AU137" s="18" t="s">
        <v>77</v>
      </c>
    </row>
    <row r="138" spans="1:65" s="2" customFormat="1">
      <c r="A138" s="30"/>
      <c r="B138" s="31"/>
      <c r="C138" s="30"/>
      <c r="D138" s="152" t="s">
        <v>132</v>
      </c>
      <c r="E138" s="30"/>
      <c r="F138" s="153" t="s">
        <v>189</v>
      </c>
      <c r="G138" s="30"/>
      <c r="H138" s="30"/>
      <c r="I138" s="30"/>
      <c r="J138" s="30"/>
      <c r="K138" s="30"/>
      <c r="L138" s="31"/>
      <c r="M138" s="150"/>
      <c r="N138" s="151"/>
      <c r="O138" s="51"/>
      <c r="P138" s="51"/>
      <c r="Q138" s="51"/>
      <c r="R138" s="51"/>
      <c r="S138" s="51"/>
      <c r="T138" s="52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8" t="s">
        <v>132</v>
      </c>
      <c r="AU138" s="18" t="s">
        <v>77</v>
      </c>
    </row>
    <row r="139" spans="1:65" s="14" customFormat="1">
      <c r="B139" s="160"/>
      <c r="D139" s="148" t="s">
        <v>134</v>
      </c>
      <c r="E139" s="161" t="s">
        <v>3</v>
      </c>
      <c r="F139" s="162" t="s">
        <v>380</v>
      </c>
      <c r="H139" s="163">
        <v>352.51799999999997</v>
      </c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134</v>
      </c>
      <c r="AU139" s="161" t="s">
        <v>77</v>
      </c>
      <c r="AV139" s="14" t="s">
        <v>77</v>
      </c>
      <c r="AW139" s="14" t="s">
        <v>29</v>
      </c>
      <c r="AX139" s="14" t="s">
        <v>73</v>
      </c>
      <c r="AY139" s="161" t="s">
        <v>122</v>
      </c>
    </row>
    <row r="140" spans="1:65" s="2" customFormat="1" ht="24.2" customHeight="1">
      <c r="A140" s="30"/>
      <c r="B140" s="135"/>
      <c r="C140" s="136" t="s">
        <v>191</v>
      </c>
      <c r="D140" s="136" t="s">
        <v>124</v>
      </c>
      <c r="E140" s="137" t="s">
        <v>192</v>
      </c>
      <c r="F140" s="138" t="s">
        <v>193</v>
      </c>
      <c r="G140" s="139" t="s">
        <v>194</v>
      </c>
      <c r="H140" s="140">
        <v>1</v>
      </c>
      <c r="I140" s="141"/>
      <c r="J140" s="141">
        <f>ROUND(I140*H140,2)</f>
        <v>0</v>
      </c>
      <c r="K140" s="138" t="s">
        <v>3</v>
      </c>
      <c r="L140" s="31"/>
      <c r="M140" s="142" t="s">
        <v>3</v>
      </c>
      <c r="N140" s="143" t="s">
        <v>39</v>
      </c>
      <c r="O140" s="144">
        <v>0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46" t="s">
        <v>83</v>
      </c>
      <c r="AT140" s="146" t="s">
        <v>124</v>
      </c>
      <c r="AU140" s="146" t="s">
        <v>77</v>
      </c>
      <c r="AY140" s="18" t="s">
        <v>122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73</v>
      </c>
      <c r="BK140" s="147">
        <f>ROUND(I140*H140,2)</f>
        <v>0</v>
      </c>
      <c r="BL140" s="18" t="s">
        <v>83</v>
      </c>
      <c r="BM140" s="146" t="s">
        <v>195</v>
      </c>
    </row>
    <row r="141" spans="1:65" s="2" customFormat="1" ht="19.5">
      <c r="A141" s="30"/>
      <c r="B141" s="31"/>
      <c r="C141" s="30"/>
      <c r="D141" s="148" t="s">
        <v>130</v>
      </c>
      <c r="E141" s="30"/>
      <c r="F141" s="149" t="s">
        <v>193</v>
      </c>
      <c r="G141" s="30"/>
      <c r="H141" s="30"/>
      <c r="I141" s="30"/>
      <c r="J141" s="30"/>
      <c r="K141" s="30"/>
      <c r="L141" s="31"/>
      <c r="M141" s="150"/>
      <c r="N141" s="151"/>
      <c r="O141" s="51"/>
      <c r="P141" s="51"/>
      <c r="Q141" s="51"/>
      <c r="R141" s="51"/>
      <c r="S141" s="51"/>
      <c r="T141" s="52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8" t="s">
        <v>130</v>
      </c>
      <c r="AU141" s="18" t="s">
        <v>77</v>
      </c>
    </row>
    <row r="142" spans="1:65" s="2" customFormat="1" ht="24.2" customHeight="1">
      <c r="A142" s="30"/>
      <c r="B142" s="135"/>
      <c r="C142" s="136" t="s">
        <v>366</v>
      </c>
      <c r="D142" s="136" t="s">
        <v>124</v>
      </c>
      <c r="E142" s="137" t="s">
        <v>197</v>
      </c>
      <c r="F142" s="138" t="s">
        <v>198</v>
      </c>
      <c r="G142" s="139" t="s">
        <v>151</v>
      </c>
      <c r="H142" s="140">
        <v>69.981999999999999</v>
      </c>
      <c r="I142" s="141"/>
      <c r="J142" s="141">
        <f>ROUND(I142*H142,2)</f>
        <v>0</v>
      </c>
      <c r="K142" s="138" t="s">
        <v>3</v>
      </c>
      <c r="L142" s="31"/>
      <c r="M142" s="142" t="s">
        <v>3</v>
      </c>
      <c r="N142" s="143" t="s">
        <v>39</v>
      </c>
      <c r="O142" s="144">
        <v>0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6" t="s">
        <v>83</v>
      </c>
      <c r="AT142" s="146" t="s">
        <v>124</v>
      </c>
      <c r="AU142" s="146" t="s">
        <v>77</v>
      </c>
      <c r="AY142" s="18" t="s">
        <v>122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73</v>
      </c>
      <c r="BK142" s="147">
        <f>ROUND(I142*H142,2)</f>
        <v>0</v>
      </c>
      <c r="BL142" s="18" t="s">
        <v>83</v>
      </c>
      <c r="BM142" s="146" t="s">
        <v>381</v>
      </c>
    </row>
    <row r="143" spans="1:65" s="2" customFormat="1" ht="19.5">
      <c r="A143" s="30"/>
      <c r="B143" s="31"/>
      <c r="C143" s="30"/>
      <c r="D143" s="148" t="s">
        <v>130</v>
      </c>
      <c r="E143" s="30"/>
      <c r="F143" s="149" t="s">
        <v>198</v>
      </c>
      <c r="G143" s="30"/>
      <c r="H143" s="30"/>
      <c r="I143" s="30"/>
      <c r="J143" s="30"/>
      <c r="K143" s="30"/>
      <c r="L143" s="31"/>
      <c r="M143" s="150"/>
      <c r="N143" s="151"/>
      <c r="O143" s="51"/>
      <c r="P143" s="51"/>
      <c r="Q143" s="51"/>
      <c r="R143" s="51"/>
      <c r="S143" s="51"/>
      <c r="T143" s="52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8" t="s">
        <v>130</v>
      </c>
      <c r="AU143" s="18" t="s">
        <v>77</v>
      </c>
    </row>
    <row r="144" spans="1:65" s="13" customFormat="1">
      <c r="B144" s="154"/>
      <c r="D144" s="148" t="s">
        <v>134</v>
      </c>
      <c r="E144" s="155" t="s">
        <v>3</v>
      </c>
      <c r="F144" s="156" t="s">
        <v>200</v>
      </c>
      <c r="H144" s="155" t="s">
        <v>3</v>
      </c>
      <c r="L144" s="154"/>
      <c r="M144" s="157"/>
      <c r="N144" s="158"/>
      <c r="O144" s="158"/>
      <c r="P144" s="158"/>
      <c r="Q144" s="158"/>
      <c r="R144" s="158"/>
      <c r="S144" s="158"/>
      <c r="T144" s="159"/>
      <c r="AT144" s="155" t="s">
        <v>134</v>
      </c>
      <c r="AU144" s="155" t="s">
        <v>77</v>
      </c>
      <c r="AV144" s="13" t="s">
        <v>73</v>
      </c>
      <c r="AW144" s="13" t="s">
        <v>29</v>
      </c>
      <c r="AX144" s="13" t="s">
        <v>68</v>
      </c>
      <c r="AY144" s="155" t="s">
        <v>122</v>
      </c>
    </row>
    <row r="145" spans="1:65" s="14" customFormat="1">
      <c r="B145" s="160"/>
      <c r="D145" s="148" t="s">
        <v>134</v>
      </c>
      <c r="E145" s="161" t="s">
        <v>3</v>
      </c>
      <c r="F145" s="162" t="s">
        <v>382</v>
      </c>
      <c r="H145" s="163">
        <v>52.878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134</v>
      </c>
      <c r="AU145" s="161" t="s">
        <v>77</v>
      </c>
      <c r="AV145" s="14" t="s">
        <v>77</v>
      </c>
      <c r="AW145" s="14" t="s">
        <v>29</v>
      </c>
      <c r="AX145" s="14" t="s">
        <v>68</v>
      </c>
      <c r="AY145" s="161" t="s">
        <v>122</v>
      </c>
    </row>
    <row r="146" spans="1:65" s="13" customFormat="1">
      <c r="B146" s="154"/>
      <c r="D146" s="148" t="s">
        <v>134</v>
      </c>
      <c r="E146" s="155" t="s">
        <v>3</v>
      </c>
      <c r="F146" s="156" t="s">
        <v>202</v>
      </c>
      <c r="H146" s="155" t="s">
        <v>3</v>
      </c>
      <c r="L146" s="154"/>
      <c r="M146" s="157"/>
      <c r="N146" s="158"/>
      <c r="O146" s="158"/>
      <c r="P146" s="158"/>
      <c r="Q146" s="158"/>
      <c r="R146" s="158"/>
      <c r="S146" s="158"/>
      <c r="T146" s="159"/>
      <c r="AT146" s="155" t="s">
        <v>134</v>
      </c>
      <c r="AU146" s="155" t="s">
        <v>77</v>
      </c>
      <c r="AV146" s="13" t="s">
        <v>73</v>
      </c>
      <c r="AW146" s="13" t="s">
        <v>29</v>
      </c>
      <c r="AX146" s="13" t="s">
        <v>68</v>
      </c>
      <c r="AY146" s="155" t="s">
        <v>122</v>
      </c>
    </row>
    <row r="147" spans="1:65" s="14" customFormat="1">
      <c r="B147" s="160"/>
      <c r="D147" s="148" t="s">
        <v>134</v>
      </c>
      <c r="E147" s="161" t="s">
        <v>3</v>
      </c>
      <c r="F147" s="162" t="s">
        <v>383</v>
      </c>
      <c r="H147" s="163">
        <v>17.103999999999999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134</v>
      </c>
      <c r="AU147" s="161" t="s">
        <v>77</v>
      </c>
      <c r="AV147" s="14" t="s">
        <v>77</v>
      </c>
      <c r="AW147" s="14" t="s">
        <v>29</v>
      </c>
      <c r="AX147" s="14" t="s">
        <v>68</v>
      </c>
      <c r="AY147" s="161" t="s">
        <v>122</v>
      </c>
    </row>
    <row r="148" spans="1:65" s="15" customFormat="1">
      <c r="B148" s="167"/>
      <c r="D148" s="148" t="s">
        <v>134</v>
      </c>
      <c r="E148" s="168" t="s">
        <v>3</v>
      </c>
      <c r="F148" s="169" t="s">
        <v>146</v>
      </c>
      <c r="H148" s="170">
        <v>69.981999999999999</v>
      </c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134</v>
      </c>
      <c r="AU148" s="168" t="s">
        <v>77</v>
      </c>
      <c r="AV148" s="15" t="s">
        <v>83</v>
      </c>
      <c r="AW148" s="15" t="s">
        <v>29</v>
      </c>
      <c r="AX148" s="15" t="s">
        <v>73</v>
      </c>
      <c r="AY148" s="168" t="s">
        <v>122</v>
      </c>
    </row>
    <row r="149" spans="1:65" s="2" customFormat="1" ht="16.5" customHeight="1">
      <c r="A149" s="30"/>
      <c r="B149" s="135"/>
      <c r="C149" s="136" t="s">
        <v>196</v>
      </c>
      <c r="D149" s="136" t="s">
        <v>124</v>
      </c>
      <c r="E149" s="137" t="s">
        <v>205</v>
      </c>
      <c r="F149" s="138" t="s">
        <v>206</v>
      </c>
      <c r="G149" s="139" t="s">
        <v>151</v>
      </c>
      <c r="H149" s="140">
        <v>193.363</v>
      </c>
      <c r="I149" s="141"/>
      <c r="J149" s="141">
        <f>ROUND(I149*H149,2)</f>
        <v>0</v>
      </c>
      <c r="K149" s="138" t="s">
        <v>128</v>
      </c>
      <c r="L149" s="31"/>
      <c r="M149" s="142" t="s">
        <v>3</v>
      </c>
      <c r="N149" s="143" t="s">
        <v>39</v>
      </c>
      <c r="O149" s="144">
        <v>0.14000000000000001</v>
      </c>
      <c r="P149" s="144">
        <f>O149*H149</f>
        <v>27.070820000000001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46" t="s">
        <v>83</v>
      </c>
      <c r="AT149" s="146" t="s">
        <v>124</v>
      </c>
      <c r="AU149" s="146" t="s">
        <v>77</v>
      </c>
      <c r="AY149" s="18" t="s">
        <v>122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73</v>
      </c>
      <c r="BK149" s="147">
        <f>ROUND(I149*H149,2)</f>
        <v>0</v>
      </c>
      <c r="BL149" s="18" t="s">
        <v>83</v>
      </c>
      <c r="BM149" s="146" t="s">
        <v>207</v>
      </c>
    </row>
    <row r="150" spans="1:65" s="2" customFormat="1">
      <c r="A150" s="30"/>
      <c r="B150" s="31"/>
      <c r="C150" s="30"/>
      <c r="D150" s="148" t="s">
        <v>130</v>
      </c>
      <c r="E150" s="30"/>
      <c r="F150" s="149" t="s">
        <v>208</v>
      </c>
      <c r="G150" s="30"/>
      <c r="H150" s="30"/>
      <c r="I150" s="30"/>
      <c r="J150" s="30"/>
      <c r="K150" s="30"/>
      <c r="L150" s="31"/>
      <c r="M150" s="150"/>
      <c r="N150" s="151"/>
      <c r="O150" s="51"/>
      <c r="P150" s="51"/>
      <c r="Q150" s="51"/>
      <c r="R150" s="51"/>
      <c r="S150" s="51"/>
      <c r="T150" s="52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8" t="s">
        <v>130</v>
      </c>
      <c r="AU150" s="18" t="s">
        <v>77</v>
      </c>
    </row>
    <row r="151" spans="1:65" s="2" customFormat="1">
      <c r="A151" s="30"/>
      <c r="B151" s="31"/>
      <c r="C151" s="30"/>
      <c r="D151" s="152" t="s">
        <v>132</v>
      </c>
      <c r="E151" s="30"/>
      <c r="F151" s="153" t="s">
        <v>209</v>
      </c>
      <c r="G151" s="30"/>
      <c r="H151" s="30"/>
      <c r="I151" s="30"/>
      <c r="J151" s="30"/>
      <c r="K151" s="30"/>
      <c r="L151" s="31"/>
      <c r="M151" s="150"/>
      <c r="N151" s="151"/>
      <c r="O151" s="51"/>
      <c r="P151" s="51"/>
      <c r="Q151" s="51"/>
      <c r="R151" s="51"/>
      <c r="S151" s="51"/>
      <c r="T151" s="52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8" t="s">
        <v>132</v>
      </c>
      <c r="AU151" s="18" t="s">
        <v>77</v>
      </c>
    </row>
    <row r="152" spans="1:65" s="2" customFormat="1" ht="19.5">
      <c r="A152" s="30"/>
      <c r="B152" s="31"/>
      <c r="C152" s="30"/>
      <c r="D152" s="148" t="s">
        <v>210</v>
      </c>
      <c r="E152" s="30"/>
      <c r="F152" s="174" t="s">
        <v>211</v>
      </c>
      <c r="G152" s="30"/>
      <c r="H152" s="30"/>
      <c r="I152" s="30"/>
      <c r="J152" s="30"/>
      <c r="K152" s="30"/>
      <c r="L152" s="31"/>
      <c r="M152" s="150"/>
      <c r="N152" s="151"/>
      <c r="O152" s="51"/>
      <c r="P152" s="51"/>
      <c r="Q152" s="51"/>
      <c r="R152" s="51"/>
      <c r="S152" s="51"/>
      <c r="T152" s="52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8" t="s">
        <v>210</v>
      </c>
      <c r="AU152" s="18" t="s">
        <v>77</v>
      </c>
    </row>
    <row r="153" spans="1:65" s="14" customFormat="1">
      <c r="B153" s="160"/>
      <c r="D153" s="148" t="s">
        <v>134</v>
      </c>
      <c r="E153" s="161" t="s">
        <v>3</v>
      </c>
      <c r="F153" s="162" t="s">
        <v>384</v>
      </c>
      <c r="H153" s="163">
        <v>193.363</v>
      </c>
      <c r="L153" s="160"/>
      <c r="M153" s="164"/>
      <c r="N153" s="165"/>
      <c r="O153" s="165"/>
      <c r="P153" s="165"/>
      <c r="Q153" s="165"/>
      <c r="R153" s="165"/>
      <c r="S153" s="165"/>
      <c r="T153" s="166"/>
      <c r="AT153" s="161" t="s">
        <v>134</v>
      </c>
      <c r="AU153" s="161" t="s">
        <v>77</v>
      </c>
      <c r="AV153" s="14" t="s">
        <v>77</v>
      </c>
      <c r="AW153" s="14" t="s">
        <v>29</v>
      </c>
      <c r="AX153" s="14" t="s">
        <v>73</v>
      </c>
      <c r="AY153" s="161" t="s">
        <v>122</v>
      </c>
    </row>
    <row r="154" spans="1:65" s="12" customFormat="1" ht="22.9" customHeight="1">
      <c r="B154" s="123"/>
      <c r="D154" s="124" t="s">
        <v>67</v>
      </c>
      <c r="E154" s="133" t="s">
        <v>191</v>
      </c>
      <c r="F154" s="133" t="s">
        <v>213</v>
      </c>
      <c r="J154" s="134">
        <f>BK154</f>
        <v>0</v>
      </c>
      <c r="L154" s="123"/>
      <c r="M154" s="127"/>
      <c r="N154" s="128"/>
      <c r="O154" s="128"/>
      <c r="P154" s="129">
        <f>SUM(P155:P192)</f>
        <v>212.24084700000003</v>
      </c>
      <c r="Q154" s="128"/>
      <c r="R154" s="129">
        <f>SUM(R155:R192)</f>
        <v>0</v>
      </c>
      <c r="S154" s="128"/>
      <c r="T154" s="130">
        <f>SUM(T155:T192)</f>
        <v>5.6075270000000002</v>
      </c>
      <c r="AR154" s="124" t="s">
        <v>73</v>
      </c>
      <c r="AT154" s="131" t="s">
        <v>67</v>
      </c>
      <c r="AU154" s="131" t="s">
        <v>73</v>
      </c>
      <c r="AY154" s="124" t="s">
        <v>122</v>
      </c>
      <c r="BK154" s="132">
        <f>SUM(BK155:BK192)</f>
        <v>0</v>
      </c>
    </row>
    <row r="155" spans="1:65" s="2" customFormat="1" ht="37.9" customHeight="1">
      <c r="A155" s="30"/>
      <c r="B155" s="135"/>
      <c r="C155" s="136" t="s">
        <v>204</v>
      </c>
      <c r="D155" s="136" t="s">
        <v>124</v>
      </c>
      <c r="E155" s="137" t="s">
        <v>215</v>
      </c>
      <c r="F155" s="138" t="s">
        <v>216</v>
      </c>
      <c r="G155" s="139" t="s">
        <v>151</v>
      </c>
      <c r="H155" s="140">
        <v>226.12799999999999</v>
      </c>
      <c r="I155" s="141"/>
      <c r="J155" s="141">
        <f>ROUND(I155*H155,2)</f>
        <v>0</v>
      </c>
      <c r="K155" s="138" t="s">
        <v>128</v>
      </c>
      <c r="L155" s="31"/>
      <c r="M155" s="142" t="s">
        <v>3</v>
      </c>
      <c r="N155" s="143" t="s">
        <v>39</v>
      </c>
      <c r="O155" s="144">
        <v>0.16200000000000001</v>
      </c>
      <c r="P155" s="144">
        <f>O155*H155</f>
        <v>36.632736000000001</v>
      </c>
      <c r="Q155" s="144">
        <v>0</v>
      </c>
      <c r="R155" s="144">
        <f>Q155*H155</f>
        <v>0</v>
      </c>
      <c r="S155" s="144">
        <v>0</v>
      </c>
      <c r="T155" s="14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46" t="s">
        <v>83</v>
      </c>
      <c r="AT155" s="146" t="s">
        <v>124</v>
      </c>
      <c r="AU155" s="146" t="s">
        <v>77</v>
      </c>
      <c r="AY155" s="18" t="s">
        <v>122</v>
      </c>
      <c r="BE155" s="147">
        <f>IF(N155="základní",J155,0)</f>
        <v>0</v>
      </c>
      <c r="BF155" s="147">
        <f>IF(N155="snížená",J155,0)</f>
        <v>0</v>
      </c>
      <c r="BG155" s="147">
        <f>IF(N155="zákl. přenesená",J155,0)</f>
        <v>0</v>
      </c>
      <c r="BH155" s="147">
        <f>IF(N155="sníž. přenesená",J155,0)</f>
        <v>0</v>
      </c>
      <c r="BI155" s="147">
        <f>IF(N155="nulová",J155,0)</f>
        <v>0</v>
      </c>
      <c r="BJ155" s="18" t="s">
        <v>73</v>
      </c>
      <c r="BK155" s="147">
        <f>ROUND(I155*H155,2)</f>
        <v>0</v>
      </c>
      <c r="BL155" s="18" t="s">
        <v>83</v>
      </c>
      <c r="BM155" s="146" t="s">
        <v>217</v>
      </c>
    </row>
    <row r="156" spans="1:65" s="2" customFormat="1" ht="29.25">
      <c r="A156" s="30"/>
      <c r="B156" s="31"/>
      <c r="C156" s="30"/>
      <c r="D156" s="148" t="s">
        <v>130</v>
      </c>
      <c r="E156" s="30"/>
      <c r="F156" s="149" t="s">
        <v>218</v>
      </c>
      <c r="G156" s="30"/>
      <c r="H156" s="30"/>
      <c r="I156" s="30"/>
      <c r="J156" s="30"/>
      <c r="K156" s="30"/>
      <c r="L156" s="31"/>
      <c r="M156" s="150"/>
      <c r="N156" s="151"/>
      <c r="O156" s="51"/>
      <c r="P156" s="51"/>
      <c r="Q156" s="51"/>
      <c r="R156" s="51"/>
      <c r="S156" s="51"/>
      <c r="T156" s="52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8" t="s">
        <v>130</v>
      </c>
      <c r="AU156" s="18" t="s">
        <v>77</v>
      </c>
    </row>
    <row r="157" spans="1:65" s="2" customFormat="1">
      <c r="A157" s="30"/>
      <c r="B157" s="31"/>
      <c r="C157" s="30"/>
      <c r="D157" s="152" t="s">
        <v>132</v>
      </c>
      <c r="E157" s="30"/>
      <c r="F157" s="153" t="s">
        <v>219</v>
      </c>
      <c r="G157" s="30"/>
      <c r="H157" s="30"/>
      <c r="I157" s="30"/>
      <c r="J157" s="30"/>
      <c r="K157" s="30"/>
      <c r="L157" s="31"/>
      <c r="M157" s="150"/>
      <c r="N157" s="151"/>
      <c r="O157" s="51"/>
      <c r="P157" s="51"/>
      <c r="Q157" s="51"/>
      <c r="R157" s="51"/>
      <c r="S157" s="51"/>
      <c r="T157" s="52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8" t="s">
        <v>132</v>
      </c>
      <c r="AU157" s="18" t="s">
        <v>77</v>
      </c>
    </row>
    <row r="158" spans="1:65" s="14" customFormat="1">
      <c r="B158" s="160"/>
      <c r="D158" s="148" t="s">
        <v>134</v>
      </c>
      <c r="E158" s="161" t="s">
        <v>3</v>
      </c>
      <c r="F158" s="162" t="s">
        <v>385</v>
      </c>
      <c r="H158" s="163">
        <v>49.734999999999999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134</v>
      </c>
      <c r="AU158" s="161" t="s">
        <v>77</v>
      </c>
      <c r="AV158" s="14" t="s">
        <v>77</v>
      </c>
      <c r="AW158" s="14" t="s">
        <v>29</v>
      </c>
      <c r="AX158" s="14" t="s">
        <v>68</v>
      </c>
      <c r="AY158" s="161" t="s">
        <v>122</v>
      </c>
    </row>
    <row r="159" spans="1:65" s="14" customFormat="1">
      <c r="B159" s="160"/>
      <c r="D159" s="148" t="s">
        <v>134</v>
      </c>
      <c r="E159" s="161" t="s">
        <v>3</v>
      </c>
      <c r="F159" s="162" t="s">
        <v>386</v>
      </c>
      <c r="H159" s="163">
        <v>176.393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134</v>
      </c>
      <c r="AU159" s="161" t="s">
        <v>77</v>
      </c>
      <c r="AV159" s="14" t="s">
        <v>77</v>
      </c>
      <c r="AW159" s="14" t="s">
        <v>29</v>
      </c>
      <c r="AX159" s="14" t="s">
        <v>68</v>
      </c>
      <c r="AY159" s="161" t="s">
        <v>122</v>
      </c>
    </row>
    <row r="160" spans="1:65" s="15" customFormat="1">
      <c r="B160" s="167"/>
      <c r="D160" s="148" t="s">
        <v>134</v>
      </c>
      <c r="E160" s="168" t="s">
        <v>3</v>
      </c>
      <c r="F160" s="169" t="s">
        <v>146</v>
      </c>
      <c r="H160" s="170">
        <v>226.12799999999999</v>
      </c>
      <c r="L160" s="167"/>
      <c r="M160" s="171"/>
      <c r="N160" s="172"/>
      <c r="O160" s="172"/>
      <c r="P160" s="172"/>
      <c r="Q160" s="172"/>
      <c r="R160" s="172"/>
      <c r="S160" s="172"/>
      <c r="T160" s="173"/>
      <c r="AT160" s="168" t="s">
        <v>134</v>
      </c>
      <c r="AU160" s="168" t="s">
        <v>77</v>
      </c>
      <c r="AV160" s="15" t="s">
        <v>83</v>
      </c>
      <c r="AW160" s="15" t="s">
        <v>29</v>
      </c>
      <c r="AX160" s="15" t="s">
        <v>73</v>
      </c>
      <c r="AY160" s="168" t="s">
        <v>122</v>
      </c>
    </row>
    <row r="161" spans="1:65" s="2" customFormat="1" ht="33" customHeight="1">
      <c r="A161" s="30"/>
      <c r="B161" s="135"/>
      <c r="C161" s="136" t="s">
        <v>214</v>
      </c>
      <c r="D161" s="136" t="s">
        <v>124</v>
      </c>
      <c r="E161" s="137" t="s">
        <v>223</v>
      </c>
      <c r="F161" s="138" t="s">
        <v>224</v>
      </c>
      <c r="G161" s="139" t="s">
        <v>151</v>
      </c>
      <c r="H161" s="140">
        <v>6783.84</v>
      </c>
      <c r="I161" s="141"/>
      <c r="J161" s="141">
        <f>ROUND(I161*H161,2)</f>
        <v>0</v>
      </c>
      <c r="K161" s="138" t="s">
        <v>128</v>
      </c>
      <c r="L161" s="31"/>
      <c r="M161" s="142" t="s">
        <v>3</v>
      </c>
      <c r="N161" s="143" t="s">
        <v>39</v>
      </c>
      <c r="O161" s="144">
        <v>0</v>
      </c>
      <c r="P161" s="144">
        <f>O161*H161</f>
        <v>0</v>
      </c>
      <c r="Q161" s="144">
        <v>0</v>
      </c>
      <c r="R161" s="144">
        <f>Q161*H161</f>
        <v>0</v>
      </c>
      <c r="S161" s="144">
        <v>0</v>
      </c>
      <c r="T161" s="145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46" t="s">
        <v>83</v>
      </c>
      <c r="AT161" s="146" t="s">
        <v>124</v>
      </c>
      <c r="AU161" s="146" t="s">
        <v>77</v>
      </c>
      <c r="AY161" s="18" t="s">
        <v>122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8" t="s">
        <v>73</v>
      </c>
      <c r="BK161" s="147">
        <f>ROUND(I161*H161,2)</f>
        <v>0</v>
      </c>
      <c r="BL161" s="18" t="s">
        <v>83</v>
      </c>
      <c r="BM161" s="146" t="s">
        <v>225</v>
      </c>
    </row>
    <row r="162" spans="1:65" s="2" customFormat="1" ht="29.25">
      <c r="A162" s="30"/>
      <c r="B162" s="31"/>
      <c r="C162" s="30"/>
      <c r="D162" s="148" t="s">
        <v>130</v>
      </c>
      <c r="E162" s="30"/>
      <c r="F162" s="149" t="s">
        <v>226</v>
      </c>
      <c r="G162" s="30"/>
      <c r="H162" s="30"/>
      <c r="I162" s="30"/>
      <c r="J162" s="30"/>
      <c r="K162" s="30"/>
      <c r="L162" s="31"/>
      <c r="M162" s="150"/>
      <c r="N162" s="151"/>
      <c r="O162" s="51"/>
      <c r="P162" s="51"/>
      <c r="Q162" s="51"/>
      <c r="R162" s="51"/>
      <c r="S162" s="51"/>
      <c r="T162" s="52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8" t="s">
        <v>130</v>
      </c>
      <c r="AU162" s="18" t="s">
        <v>77</v>
      </c>
    </row>
    <row r="163" spans="1:65" s="2" customFormat="1">
      <c r="A163" s="30"/>
      <c r="B163" s="31"/>
      <c r="C163" s="30"/>
      <c r="D163" s="152" t="s">
        <v>132</v>
      </c>
      <c r="E163" s="30"/>
      <c r="F163" s="153" t="s">
        <v>227</v>
      </c>
      <c r="G163" s="30"/>
      <c r="H163" s="30"/>
      <c r="I163" s="30"/>
      <c r="J163" s="30"/>
      <c r="K163" s="30"/>
      <c r="L163" s="31"/>
      <c r="M163" s="150"/>
      <c r="N163" s="151"/>
      <c r="O163" s="51"/>
      <c r="P163" s="51"/>
      <c r="Q163" s="51"/>
      <c r="R163" s="51"/>
      <c r="S163" s="51"/>
      <c r="T163" s="52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8" t="s">
        <v>132</v>
      </c>
      <c r="AU163" s="18" t="s">
        <v>77</v>
      </c>
    </row>
    <row r="164" spans="1:65" s="14" customFormat="1">
      <c r="B164" s="160"/>
      <c r="D164" s="148" t="s">
        <v>134</v>
      </c>
      <c r="F164" s="162" t="s">
        <v>387</v>
      </c>
      <c r="H164" s="163">
        <v>6783.84</v>
      </c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134</v>
      </c>
      <c r="AU164" s="161" t="s">
        <v>77</v>
      </c>
      <c r="AV164" s="14" t="s">
        <v>77</v>
      </c>
      <c r="AW164" s="14" t="s">
        <v>4</v>
      </c>
      <c r="AX164" s="14" t="s">
        <v>73</v>
      </c>
      <c r="AY164" s="161" t="s">
        <v>122</v>
      </c>
    </row>
    <row r="165" spans="1:65" s="2" customFormat="1" ht="37.9" customHeight="1">
      <c r="A165" s="30"/>
      <c r="B165" s="135"/>
      <c r="C165" s="136" t="s">
        <v>222</v>
      </c>
      <c r="D165" s="136" t="s">
        <v>124</v>
      </c>
      <c r="E165" s="137" t="s">
        <v>230</v>
      </c>
      <c r="F165" s="138" t="s">
        <v>231</v>
      </c>
      <c r="G165" s="139" t="s">
        <v>151</v>
      </c>
      <c r="H165" s="140">
        <v>226.12799999999999</v>
      </c>
      <c r="I165" s="141"/>
      <c r="J165" s="141">
        <f>ROUND(I165*H165,2)</f>
        <v>0</v>
      </c>
      <c r="K165" s="138" t="s">
        <v>128</v>
      </c>
      <c r="L165" s="31"/>
      <c r="M165" s="142" t="s">
        <v>3</v>
      </c>
      <c r="N165" s="143" t="s">
        <v>39</v>
      </c>
      <c r="O165" s="144">
        <v>0.10199999999999999</v>
      </c>
      <c r="P165" s="144">
        <f>O165*H165</f>
        <v>23.065055999999998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6" t="s">
        <v>83</v>
      </c>
      <c r="AT165" s="146" t="s">
        <v>124</v>
      </c>
      <c r="AU165" s="146" t="s">
        <v>77</v>
      </c>
      <c r="AY165" s="18" t="s">
        <v>122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73</v>
      </c>
      <c r="BK165" s="147">
        <f>ROUND(I165*H165,2)</f>
        <v>0</v>
      </c>
      <c r="BL165" s="18" t="s">
        <v>83</v>
      </c>
      <c r="BM165" s="146" t="s">
        <v>232</v>
      </c>
    </row>
    <row r="166" spans="1:65" s="2" customFormat="1" ht="29.25">
      <c r="A166" s="30"/>
      <c r="B166" s="31"/>
      <c r="C166" s="30"/>
      <c r="D166" s="148" t="s">
        <v>130</v>
      </c>
      <c r="E166" s="30"/>
      <c r="F166" s="149" t="s">
        <v>233</v>
      </c>
      <c r="G166" s="30"/>
      <c r="H166" s="30"/>
      <c r="I166" s="30"/>
      <c r="J166" s="30"/>
      <c r="K166" s="30"/>
      <c r="L166" s="31"/>
      <c r="M166" s="150"/>
      <c r="N166" s="151"/>
      <c r="O166" s="51"/>
      <c r="P166" s="51"/>
      <c r="Q166" s="51"/>
      <c r="R166" s="51"/>
      <c r="S166" s="51"/>
      <c r="T166" s="52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8" t="s">
        <v>130</v>
      </c>
      <c r="AU166" s="18" t="s">
        <v>77</v>
      </c>
    </row>
    <row r="167" spans="1:65" s="2" customFormat="1">
      <c r="A167" s="30"/>
      <c r="B167" s="31"/>
      <c r="C167" s="30"/>
      <c r="D167" s="152" t="s">
        <v>132</v>
      </c>
      <c r="E167" s="30"/>
      <c r="F167" s="153" t="s">
        <v>234</v>
      </c>
      <c r="G167" s="30"/>
      <c r="H167" s="30"/>
      <c r="I167" s="30"/>
      <c r="J167" s="30"/>
      <c r="K167" s="30"/>
      <c r="L167" s="31"/>
      <c r="M167" s="150"/>
      <c r="N167" s="151"/>
      <c r="O167" s="51"/>
      <c r="P167" s="51"/>
      <c r="Q167" s="51"/>
      <c r="R167" s="51"/>
      <c r="S167" s="51"/>
      <c r="T167" s="52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132</v>
      </c>
      <c r="AU167" s="18" t="s">
        <v>77</v>
      </c>
    </row>
    <row r="168" spans="1:65" s="2" customFormat="1" ht="16.5" customHeight="1">
      <c r="A168" s="30"/>
      <c r="B168" s="135"/>
      <c r="C168" s="136" t="s">
        <v>229</v>
      </c>
      <c r="D168" s="136" t="s">
        <v>124</v>
      </c>
      <c r="E168" s="137" t="s">
        <v>235</v>
      </c>
      <c r="F168" s="138" t="s">
        <v>236</v>
      </c>
      <c r="G168" s="139" t="s">
        <v>151</v>
      </c>
      <c r="H168" s="140">
        <v>226.12799999999999</v>
      </c>
      <c r="I168" s="141"/>
      <c r="J168" s="141">
        <f>ROUND(I168*H168,2)</f>
        <v>0</v>
      </c>
      <c r="K168" s="138" t="s">
        <v>128</v>
      </c>
      <c r="L168" s="31"/>
      <c r="M168" s="142" t="s">
        <v>3</v>
      </c>
      <c r="N168" s="143" t="s">
        <v>39</v>
      </c>
      <c r="O168" s="144">
        <v>4.9000000000000002E-2</v>
      </c>
      <c r="P168" s="144">
        <f>O168*H168</f>
        <v>11.080271999999999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46" t="s">
        <v>83</v>
      </c>
      <c r="AT168" s="146" t="s">
        <v>124</v>
      </c>
      <c r="AU168" s="146" t="s">
        <v>77</v>
      </c>
      <c r="AY168" s="18" t="s">
        <v>122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73</v>
      </c>
      <c r="BK168" s="147">
        <f>ROUND(I168*H168,2)</f>
        <v>0</v>
      </c>
      <c r="BL168" s="18" t="s">
        <v>83</v>
      </c>
      <c r="BM168" s="146" t="s">
        <v>237</v>
      </c>
    </row>
    <row r="169" spans="1:65" s="2" customFormat="1" ht="19.5">
      <c r="A169" s="30"/>
      <c r="B169" s="31"/>
      <c r="C169" s="30"/>
      <c r="D169" s="148" t="s">
        <v>130</v>
      </c>
      <c r="E169" s="30"/>
      <c r="F169" s="149" t="s">
        <v>238</v>
      </c>
      <c r="G169" s="30"/>
      <c r="H169" s="30"/>
      <c r="I169" s="30"/>
      <c r="J169" s="30"/>
      <c r="K169" s="30"/>
      <c r="L169" s="31"/>
      <c r="M169" s="150"/>
      <c r="N169" s="151"/>
      <c r="O169" s="51"/>
      <c r="P169" s="51"/>
      <c r="Q169" s="51"/>
      <c r="R169" s="51"/>
      <c r="S169" s="51"/>
      <c r="T169" s="52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8" t="s">
        <v>130</v>
      </c>
      <c r="AU169" s="18" t="s">
        <v>77</v>
      </c>
    </row>
    <row r="170" spans="1:65" s="2" customFormat="1">
      <c r="A170" s="30"/>
      <c r="B170" s="31"/>
      <c r="C170" s="30"/>
      <c r="D170" s="152" t="s">
        <v>132</v>
      </c>
      <c r="E170" s="30"/>
      <c r="F170" s="153" t="s">
        <v>239</v>
      </c>
      <c r="G170" s="30"/>
      <c r="H170" s="30"/>
      <c r="I170" s="30"/>
      <c r="J170" s="30"/>
      <c r="K170" s="30"/>
      <c r="L170" s="31"/>
      <c r="M170" s="150"/>
      <c r="N170" s="151"/>
      <c r="O170" s="51"/>
      <c r="P170" s="51"/>
      <c r="Q170" s="51"/>
      <c r="R170" s="51"/>
      <c r="S170" s="51"/>
      <c r="T170" s="52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8" t="s">
        <v>132</v>
      </c>
      <c r="AU170" s="18" t="s">
        <v>77</v>
      </c>
    </row>
    <row r="171" spans="1:65" s="2" customFormat="1" ht="21.75" customHeight="1">
      <c r="A171" s="30"/>
      <c r="B171" s="135"/>
      <c r="C171" s="136" t="s">
        <v>9</v>
      </c>
      <c r="D171" s="136" t="s">
        <v>124</v>
      </c>
      <c r="E171" s="137" t="s">
        <v>241</v>
      </c>
      <c r="F171" s="138" t="s">
        <v>242</v>
      </c>
      <c r="G171" s="139" t="s">
        <v>151</v>
      </c>
      <c r="H171" s="140">
        <v>6783.84</v>
      </c>
      <c r="I171" s="141"/>
      <c r="J171" s="141">
        <f>ROUND(I171*H171,2)</f>
        <v>0</v>
      </c>
      <c r="K171" s="138" t="s">
        <v>128</v>
      </c>
      <c r="L171" s="31"/>
      <c r="M171" s="142" t="s">
        <v>3</v>
      </c>
      <c r="N171" s="143" t="s">
        <v>39</v>
      </c>
      <c r="O171" s="144">
        <v>0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6" t="s">
        <v>83</v>
      </c>
      <c r="AT171" s="146" t="s">
        <v>124</v>
      </c>
      <c r="AU171" s="146" t="s">
        <v>77</v>
      </c>
      <c r="AY171" s="18" t="s">
        <v>122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73</v>
      </c>
      <c r="BK171" s="147">
        <f>ROUND(I171*H171,2)</f>
        <v>0</v>
      </c>
      <c r="BL171" s="18" t="s">
        <v>83</v>
      </c>
      <c r="BM171" s="146" t="s">
        <v>243</v>
      </c>
    </row>
    <row r="172" spans="1:65" s="2" customFormat="1" ht="19.5">
      <c r="A172" s="30"/>
      <c r="B172" s="31"/>
      <c r="C172" s="30"/>
      <c r="D172" s="148" t="s">
        <v>130</v>
      </c>
      <c r="E172" s="30"/>
      <c r="F172" s="149" t="s">
        <v>244</v>
      </c>
      <c r="G172" s="30"/>
      <c r="H172" s="30"/>
      <c r="I172" s="30"/>
      <c r="J172" s="30"/>
      <c r="K172" s="30"/>
      <c r="L172" s="31"/>
      <c r="M172" s="150"/>
      <c r="N172" s="151"/>
      <c r="O172" s="51"/>
      <c r="P172" s="51"/>
      <c r="Q172" s="51"/>
      <c r="R172" s="51"/>
      <c r="S172" s="51"/>
      <c r="T172" s="52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8" t="s">
        <v>130</v>
      </c>
      <c r="AU172" s="18" t="s">
        <v>77</v>
      </c>
    </row>
    <row r="173" spans="1:65" s="2" customFormat="1">
      <c r="A173" s="30"/>
      <c r="B173" s="31"/>
      <c r="C173" s="30"/>
      <c r="D173" s="152" t="s">
        <v>132</v>
      </c>
      <c r="E173" s="30"/>
      <c r="F173" s="153" t="s">
        <v>245</v>
      </c>
      <c r="G173" s="30"/>
      <c r="H173" s="30"/>
      <c r="I173" s="30"/>
      <c r="J173" s="30"/>
      <c r="K173" s="30"/>
      <c r="L173" s="31"/>
      <c r="M173" s="150"/>
      <c r="N173" s="151"/>
      <c r="O173" s="51"/>
      <c r="P173" s="51"/>
      <c r="Q173" s="51"/>
      <c r="R173" s="51"/>
      <c r="S173" s="51"/>
      <c r="T173" s="52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8" t="s">
        <v>132</v>
      </c>
      <c r="AU173" s="18" t="s">
        <v>77</v>
      </c>
    </row>
    <row r="174" spans="1:65" s="14" customFormat="1">
      <c r="B174" s="160"/>
      <c r="D174" s="148" t="s">
        <v>134</v>
      </c>
      <c r="F174" s="162" t="s">
        <v>387</v>
      </c>
      <c r="H174" s="163">
        <v>6783.84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134</v>
      </c>
      <c r="AU174" s="161" t="s">
        <v>77</v>
      </c>
      <c r="AV174" s="14" t="s">
        <v>77</v>
      </c>
      <c r="AW174" s="14" t="s">
        <v>4</v>
      </c>
      <c r="AX174" s="14" t="s">
        <v>73</v>
      </c>
      <c r="AY174" s="161" t="s">
        <v>122</v>
      </c>
    </row>
    <row r="175" spans="1:65" s="2" customFormat="1" ht="21.75" customHeight="1">
      <c r="A175" s="30"/>
      <c r="B175" s="135"/>
      <c r="C175" s="136" t="s">
        <v>240</v>
      </c>
      <c r="D175" s="136" t="s">
        <v>124</v>
      </c>
      <c r="E175" s="137" t="s">
        <v>247</v>
      </c>
      <c r="F175" s="138" t="s">
        <v>248</v>
      </c>
      <c r="G175" s="139" t="s">
        <v>151</v>
      </c>
      <c r="H175" s="140">
        <v>226.12799999999999</v>
      </c>
      <c r="I175" s="141"/>
      <c r="J175" s="141">
        <f>ROUND(I175*H175,2)</f>
        <v>0</v>
      </c>
      <c r="K175" s="138" t="s">
        <v>128</v>
      </c>
      <c r="L175" s="31"/>
      <c r="M175" s="142" t="s">
        <v>3</v>
      </c>
      <c r="N175" s="143" t="s">
        <v>39</v>
      </c>
      <c r="O175" s="144">
        <v>3.3000000000000002E-2</v>
      </c>
      <c r="P175" s="144">
        <f>O175*H175</f>
        <v>7.462224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6" t="s">
        <v>83</v>
      </c>
      <c r="AT175" s="146" t="s">
        <v>124</v>
      </c>
      <c r="AU175" s="146" t="s">
        <v>77</v>
      </c>
      <c r="AY175" s="18" t="s">
        <v>122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73</v>
      </c>
      <c r="BK175" s="147">
        <f>ROUND(I175*H175,2)</f>
        <v>0</v>
      </c>
      <c r="BL175" s="18" t="s">
        <v>83</v>
      </c>
      <c r="BM175" s="146" t="s">
        <v>249</v>
      </c>
    </row>
    <row r="176" spans="1:65" s="2" customFormat="1" ht="19.5">
      <c r="A176" s="30"/>
      <c r="B176" s="31"/>
      <c r="C176" s="30"/>
      <c r="D176" s="148" t="s">
        <v>130</v>
      </c>
      <c r="E176" s="30"/>
      <c r="F176" s="149" t="s">
        <v>250</v>
      </c>
      <c r="G176" s="30"/>
      <c r="H176" s="30"/>
      <c r="I176" s="30"/>
      <c r="J176" s="30"/>
      <c r="K176" s="30"/>
      <c r="L176" s="31"/>
      <c r="M176" s="150"/>
      <c r="N176" s="151"/>
      <c r="O176" s="51"/>
      <c r="P176" s="51"/>
      <c r="Q176" s="51"/>
      <c r="R176" s="51"/>
      <c r="S176" s="51"/>
      <c r="T176" s="52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8" t="s">
        <v>130</v>
      </c>
      <c r="AU176" s="18" t="s">
        <v>77</v>
      </c>
    </row>
    <row r="177" spans="1:65" s="2" customFormat="1">
      <c r="A177" s="30"/>
      <c r="B177" s="31"/>
      <c r="C177" s="30"/>
      <c r="D177" s="152" t="s">
        <v>132</v>
      </c>
      <c r="E177" s="30"/>
      <c r="F177" s="153" t="s">
        <v>251</v>
      </c>
      <c r="G177" s="30"/>
      <c r="H177" s="30"/>
      <c r="I177" s="30"/>
      <c r="J177" s="30"/>
      <c r="K177" s="30"/>
      <c r="L177" s="31"/>
      <c r="M177" s="150"/>
      <c r="N177" s="151"/>
      <c r="O177" s="51"/>
      <c r="P177" s="51"/>
      <c r="Q177" s="51"/>
      <c r="R177" s="51"/>
      <c r="S177" s="51"/>
      <c r="T177" s="52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8" t="s">
        <v>132</v>
      </c>
      <c r="AU177" s="18" t="s">
        <v>77</v>
      </c>
    </row>
    <row r="178" spans="1:65" s="2" customFormat="1" ht="24.2" customHeight="1">
      <c r="A178" s="30"/>
      <c r="B178" s="135"/>
      <c r="C178" s="136" t="s">
        <v>246</v>
      </c>
      <c r="D178" s="136" t="s">
        <v>124</v>
      </c>
      <c r="E178" s="137" t="s">
        <v>253</v>
      </c>
      <c r="F178" s="138" t="s">
        <v>254</v>
      </c>
      <c r="G178" s="139" t="s">
        <v>151</v>
      </c>
      <c r="H178" s="140">
        <v>193.363</v>
      </c>
      <c r="I178" s="141"/>
      <c r="J178" s="141">
        <f>ROUND(I178*H178,2)</f>
        <v>0</v>
      </c>
      <c r="K178" s="138" t="s">
        <v>128</v>
      </c>
      <c r="L178" s="31"/>
      <c r="M178" s="142" t="s">
        <v>3</v>
      </c>
      <c r="N178" s="143" t="s">
        <v>39</v>
      </c>
      <c r="O178" s="144">
        <v>0.183</v>
      </c>
      <c r="P178" s="144">
        <f>O178*H178</f>
        <v>35.385429000000002</v>
      </c>
      <c r="Q178" s="144">
        <v>0</v>
      </c>
      <c r="R178" s="144">
        <f>Q178*H178</f>
        <v>0</v>
      </c>
      <c r="S178" s="144">
        <v>2.9000000000000001E-2</v>
      </c>
      <c r="T178" s="145">
        <f>S178*H178</f>
        <v>5.6075270000000002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46" t="s">
        <v>83</v>
      </c>
      <c r="AT178" s="146" t="s">
        <v>124</v>
      </c>
      <c r="AU178" s="146" t="s">
        <v>77</v>
      </c>
      <c r="AY178" s="18" t="s">
        <v>122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8" t="s">
        <v>73</v>
      </c>
      <c r="BK178" s="147">
        <f>ROUND(I178*H178,2)</f>
        <v>0</v>
      </c>
      <c r="BL178" s="18" t="s">
        <v>83</v>
      </c>
      <c r="BM178" s="146" t="s">
        <v>255</v>
      </c>
    </row>
    <row r="179" spans="1:65" s="2" customFormat="1" ht="19.5">
      <c r="A179" s="30"/>
      <c r="B179" s="31"/>
      <c r="C179" s="30"/>
      <c r="D179" s="148" t="s">
        <v>130</v>
      </c>
      <c r="E179" s="30"/>
      <c r="F179" s="149" t="s">
        <v>256</v>
      </c>
      <c r="G179" s="30"/>
      <c r="H179" s="30"/>
      <c r="I179" s="30"/>
      <c r="J179" s="30"/>
      <c r="K179" s="30"/>
      <c r="L179" s="31"/>
      <c r="M179" s="150"/>
      <c r="N179" s="151"/>
      <c r="O179" s="51"/>
      <c r="P179" s="51"/>
      <c r="Q179" s="51"/>
      <c r="R179" s="51"/>
      <c r="S179" s="51"/>
      <c r="T179" s="52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8" t="s">
        <v>130</v>
      </c>
      <c r="AU179" s="18" t="s">
        <v>77</v>
      </c>
    </row>
    <row r="180" spans="1:65" s="2" customFormat="1">
      <c r="A180" s="30"/>
      <c r="B180" s="31"/>
      <c r="C180" s="30"/>
      <c r="D180" s="152" t="s">
        <v>132</v>
      </c>
      <c r="E180" s="30"/>
      <c r="F180" s="153" t="s">
        <v>257</v>
      </c>
      <c r="G180" s="30"/>
      <c r="H180" s="30"/>
      <c r="I180" s="30"/>
      <c r="J180" s="30"/>
      <c r="K180" s="30"/>
      <c r="L180" s="31"/>
      <c r="M180" s="150"/>
      <c r="N180" s="151"/>
      <c r="O180" s="51"/>
      <c r="P180" s="51"/>
      <c r="Q180" s="51"/>
      <c r="R180" s="51"/>
      <c r="S180" s="51"/>
      <c r="T180" s="52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8" t="s">
        <v>132</v>
      </c>
      <c r="AU180" s="18" t="s">
        <v>77</v>
      </c>
    </row>
    <row r="181" spans="1:65" s="13" customFormat="1">
      <c r="B181" s="154"/>
      <c r="D181" s="148" t="s">
        <v>134</v>
      </c>
      <c r="E181" s="155" t="s">
        <v>3</v>
      </c>
      <c r="F181" s="156" t="s">
        <v>173</v>
      </c>
      <c r="H181" s="155" t="s">
        <v>3</v>
      </c>
      <c r="L181" s="154"/>
      <c r="M181" s="157"/>
      <c r="N181" s="158"/>
      <c r="O181" s="158"/>
      <c r="P181" s="158"/>
      <c r="Q181" s="158"/>
      <c r="R181" s="158"/>
      <c r="S181" s="158"/>
      <c r="T181" s="159"/>
      <c r="AT181" s="155" t="s">
        <v>134</v>
      </c>
      <c r="AU181" s="155" t="s">
        <v>77</v>
      </c>
      <c r="AV181" s="13" t="s">
        <v>73</v>
      </c>
      <c r="AW181" s="13" t="s">
        <v>29</v>
      </c>
      <c r="AX181" s="13" t="s">
        <v>68</v>
      </c>
      <c r="AY181" s="155" t="s">
        <v>122</v>
      </c>
    </row>
    <row r="182" spans="1:65" s="14" customFormat="1">
      <c r="B182" s="160"/>
      <c r="D182" s="148" t="s">
        <v>134</v>
      </c>
      <c r="E182" s="161" t="s">
        <v>3</v>
      </c>
      <c r="F182" s="162" t="s">
        <v>377</v>
      </c>
      <c r="H182" s="163">
        <v>30.12</v>
      </c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134</v>
      </c>
      <c r="AU182" s="161" t="s">
        <v>77</v>
      </c>
      <c r="AV182" s="14" t="s">
        <v>77</v>
      </c>
      <c r="AW182" s="14" t="s">
        <v>29</v>
      </c>
      <c r="AX182" s="14" t="s">
        <v>68</v>
      </c>
      <c r="AY182" s="161" t="s">
        <v>122</v>
      </c>
    </row>
    <row r="183" spans="1:65" s="14" customFormat="1">
      <c r="B183" s="160"/>
      <c r="D183" s="148" t="s">
        <v>134</v>
      </c>
      <c r="E183" s="161" t="s">
        <v>3</v>
      </c>
      <c r="F183" s="162" t="s">
        <v>378</v>
      </c>
      <c r="H183" s="163">
        <v>123.69</v>
      </c>
      <c r="L183" s="160"/>
      <c r="M183" s="164"/>
      <c r="N183" s="165"/>
      <c r="O183" s="165"/>
      <c r="P183" s="165"/>
      <c r="Q183" s="165"/>
      <c r="R183" s="165"/>
      <c r="S183" s="165"/>
      <c r="T183" s="166"/>
      <c r="AT183" s="161" t="s">
        <v>134</v>
      </c>
      <c r="AU183" s="161" t="s">
        <v>77</v>
      </c>
      <c r="AV183" s="14" t="s">
        <v>77</v>
      </c>
      <c r="AW183" s="14" t="s">
        <v>29</v>
      </c>
      <c r="AX183" s="14" t="s">
        <v>68</v>
      </c>
      <c r="AY183" s="161" t="s">
        <v>122</v>
      </c>
    </row>
    <row r="184" spans="1:65" s="13" customFormat="1">
      <c r="B184" s="154"/>
      <c r="D184" s="148" t="s">
        <v>134</v>
      </c>
      <c r="E184" s="155" t="s">
        <v>3</v>
      </c>
      <c r="F184" s="156" t="s">
        <v>176</v>
      </c>
      <c r="H184" s="155" t="s">
        <v>3</v>
      </c>
      <c r="L184" s="154"/>
      <c r="M184" s="157"/>
      <c r="N184" s="158"/>
      <c r="O184" s="158"/>
      <c r="P184" s="158"/>
      <c r="Q184" s="158"/>
      <c r="R184" s="158"/>
      <c r="S184" s="158"/>
      <c r="T184" s="159"/>
      <c r="AT184" s="155" t="s">
        <v>134</v>
      </c>
      <c r="AU184" s="155" t="s">
        <v>77</v>
      </c>
      <c r="AV184" s="13" t="s">
        <v>73</v>
      </c>
      <c r="AW184" s="13" t="s">
        <v>29</v>
      </c>
      <c r="AX184" s="13" t="s">
        <v>68</v>
      </c>
      <c r="AY184" s="155" t="s">
        <v>122</v>
      </c>
    </row>
    <row r="185" spans="1:65" s="14" customFormat="1">
      <c r="B185" s="160"/>
      <c r="D185" s="148" t="s">
        <v>134</v>
      </c>
      <c r="E185" s="161" t="s">
        <v>3</v>
      </c>
      <c r="F185" s="162" t="s">
        <v>379</v>
      </c>
      <c r="H185" s="163">
        <v>22.449000000000002</v>
      </c>
      <c r="L185" s="160"/>
      <c r="M185" s="164"/>
      <c r="N185" s="165"/>
      <c r="O185" s="165"/>
      <c r="P185" s="165"/>
      <c r="Q185" s="165"/>
      <c r="R185" s="165"/>
      <c r="S185" s="165"/>
      <c r="T185" s="166"/>
      <c r="AT185" s="161" t="s">
        <v>134</v>
      </c>
      <c r="AU185" s="161" t="s">
        <v>77</v>
      </c>
      <c r="AV185" s="14" t="s">
        <v>77</v>
      </c>
      <c r="AW185" s="14" t="s">
        <v>29</v>
      </c>
      <c r="AX185" s="14" t="s">
        <v>68</v>
      </c>
      <c r="AY185" s="161" t="s">
        <v>122</v>
      </c>
    </row>
    <row r="186" spans="1:65" s="13" customFormat="1">
      <c r="B186" s="154"/>
      <c r="D186" s="148" t="s">
        <v>134</v>
      </c>
      <c r="E186" s="155" t="s">
        <v>3</v>
      </c>
      <c r="F186" s="156" t="s">
        <v>155</v>
      </c>
      <c r="H186" s="155" t="s">
        <v>3</v>
      </c>
      <c r="L186" s="154"/>
      <c r="M186" s="157"/>
      <c r="N186" s="158"/>
      <c r="O186" s="158"/>
      <c r="P186" s="158"/>
      <c r="Q186" s="158"/>
      <c r="R186" s="158"/>
      <c r="S186" s="158"/>
      <c r="T186" s="159"/>
      <c r="AT186" s="155" t="s">
        <v>134</v>
      </c>
      <c r="AU186" s="155" t="s">
        <v>77</v>
      </c>
      <c r="AV186" s="13" t="s">
        <v>73</v>
      </c>
      <c r="AW186" s="13" t="s">
        <v>29</v>
      </c>
      <c r="AX186" s="13" t="s">
        <v>68</v>
      </c>
      <c r="AY186" s="155" t="s">
        <v>122</v>
      </c>
    </row>
    <row r="187" spans="1:65" s="14" customFormat="1">
      <c r="B187" s="160"/>
      <c r="D187" s="148" t="s">
        <v>134</v>
      </c>
      <c r="E187" s="161" t="s">
        <v>3</v>
      </c>
      <c r="F187" s="162" t="s">
        <v>375</v>
      </c>
      <c r="H187" s="163">
        <v>17.103999999999999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134</v>
      </c>
      <c r="AU187" s="161" t="s">
        <v>77</v>
      </c>
      <c r="AV187" s="14" t="s">
        <v>77</v>
      </c>
      <c r="AW187" s="14" t="s">
        <v>29</v>
      </c>
      <c r="AX187" s="14" t="s">
        <v>68</v>
      </c>
      <c r="AY187" s="161" t="s">
        <v>122</v>
      </c>
    </row>
    <row r="188" spans="1:65" s="15" customFormat="1">
      <c r="B188" s="167"/>
      <c r="D188" s="148" t="s">
        <v>134</v>
      </c>
      <c r="E188" s="168" t="s">
        <v>3</v>
      </c>
      <c r="F188" s="169" t="s">
        <v>146</v>
      </c>
      <c r="H188" s="170">
        <v>193.363</v>
      </c>
      <c r="L188" s="167"/>
      <c r="M188" s="171"/>
      <c r="N188" s="172"/>
      <c r="O188" s="172"/>
      <c r="P188" s="172"/>
      <c r="Q188" s="172"/>
      <c r="R188" s="172"/>
      <c r="S188" s="172"/>
      <c r="T188" s="173"/>
      <c r="AT188" s="168" t="s">
        <v>134</v>
      </c>
      <c r="AU188" s="168" t="s">
        <v>77</v>
      </c>
      <c r="AV188" s="15" t="s">
        <v>83</v>
      </c>
      <c r="AW188" s="15" t="s">
        <v>29</v>
      </c>
      <c r="AX188" s="15" t="s">
        <v>73</v>
      </c>
      <c r="AY188" s="168" t="s">
        <v>122</v>
      </c>
    </row>
    <row r="189" spans="1:65" s="2" customFormat="1" ht="24.2" customHeight="1">
      <c r="A189" s="30"/>
      <c r="B189" s="135"/>
      <c r="C189" s="136" t="s">
        <v>252</v>
      </c>
      <c r="D189" s="136" t="s">
        <v>124</v>
      </c>
      <c r="E189" s="137" t="s">
        <v>259</v>
      </c>
      <c r="F189" s="138" t="s">
        <v>260</v>
      </c>
      <c r="G189" s="139" t="s">
        <v>151</v>
      </c>
      <c r="H189" s="140">
        <v>193.363</v>
      </c>
      <c r="I189" s="141"/>
      <c r="J189" s="141">
        <f>ROUND(I189*H189,2)</f>
        <v>0</v>
      </c>
      <c r="K189" s="138" t="s">
        <v>3</v>
      </c>
      <c r="L189" s="31"/>
      <c r="M189" s="142" t="s">
        <v>3</v>
      </c>
      <c r="N189" s="143" t="s">
        <v>39</v>
      </c>
      <c r="O189" s="144">
        <v>0.51</v>
      </c>
      <c r="P189" s="144">
        <f>O189*H189</f>
        <v>98.615130000000008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46" t="s">
        <v>83</v>
      </c>
      <c r="AT189" s="146" t="s">
        <v>124</v>
      </c>
      <c r="AU189" s="146" t="s">
        <v>77</v>
      </c>
      <c r="AY189" s="18" t="s">
        <v>122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8" t="s">
        <v>73</v>
      </c>
      <c r="BK189" s="147">
        <f>ROUND(I189*H189,2)</f>
        <v>0</v>
      </c>
      <c r="BL189" s="18" t="s">
        <v>83</v>
      </c>
      <c r="BM189" s="146" t="s">
        <v>261</v>
      </c>
    </row>
    <row r="190" spans="1:65" s="2" customFormat="1" ht="19.5">
      <c r="A190" s="30"/>
      <c r="B190" s="31"/>
      <c r="C190" s="30"/>
      <c r="D190" s="148" t="s">
        <v>130</v>
      </c>
      <c r="E190" s="30"/>
      <c r="F190" s="149" t="s">
        <v>260</v>
      </c>
      <c r="G190" s="30"/>
      <c r="H190" s="30"/>
      <c r="I190" s="30"/>
      <c r="J190" s="30"/>
      <c r="K190" s="30"/>
      <c r="L190" s="31"/>
      <c r="M190" s="150"/>
      <c r="N190" s="151"/>
      <c r="O190" s="51"/>
      <c r="P190" s="51"/>
      <c r="Q190" s="51"/>
      <c r="R190" s="51"/>
      <c r="S190" s="51"/>
      <c r="T190" s="52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8" t="s">
        <v>130</v>
      </c>
      <c r="AU190" s="18" t="s">
        <v>77</v>
      </c>
    </row>
    <row r="191" spans="1:65" s="2" customFormat="1" ht="16.5" customHeight="1">
      <c r="A191" s="30"/>
      <c r="B191" s="135"/>
      <c r="C191" s="175" t="s">
        <v>258</v>
      </c>
      <c r="D191" s="175" t="s">
        <v>263</v>
      </c>
      <c r="E191" s="176" t="s">
        <v>264</v>
      </c>
      <c r="F191" s="177" t="s">
        <v>265</v>
      </c>
      <c r="G191" s="178" t="s">
        <v>151</v>
      </c>
      <c r="H191" s="179">
        <v>193.363</v>
      </c>
      <c r="I191" s="180"/>
      <c r="J191" s="180">
        <f>ROUND(I191*H191,2)</f>
        <v>0</v>
      </c>
      <c r="K191" s="177" t="s">
        <v>3</v>
      </c>
      <c r="L191" s="181"/>
      <c r="M191" s="182" t="s">
        <v>3</v>
      </c>
      <c r="N191" s="183" t="s">
        <v>39</v>
      </c>
      <c r="O191" s="144">
        <v>0</v>
      </c>
      <c r="P191" s="144">
        <f>O191*H191</f>
        <v>0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46" t="s">
        <v>184</v>
      </c>
      <c r="AT191" s="146" t="s">
        <v>263</v>
      </c>
      <c r="AU191" s="146" t="s">
        <v>77</v>
      </c>
      <c r="AY191" s="18" t="s">
        <v>122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73</v>
      </c>
      <c r="BK191" s="147">
        <f>ROUND(I191*H191,2)</f>
        <v>0</v>
      </c>
      <c r="BL191" s="18" t="s">
        <v>83</v>
      </c>
      <c r="BM191" s="146" t="s">
        <v>266</v>
      </c>
    </row>
    <row r="192" spans="1:65" s="2" customFormat="1">
      <c r="A192" s="30"/>
      <c r="B192" s="31"/>
      <c r="C192" s="30"/>
      <c r="D192" s="148" t="s">
        <v>130</v>
      </c>
      <c r="E192" s="30"/>
      <c r="F192" s="149" t="s">
        <v>265</v>
      </c>
      <c r="G192" s="30"/>
      <c r="H192" s="30"/>
      <c r="I192" s="30"/>
      <c r="J192" s="30"/>
      <c r="K192" s="30"/>
      <c r="L192" s="31"/>
      <c r="M192" s="150"/>
      <c r="N192" s="151"/>
      <c r="O192" s="51"/>
      <c r="P192" s="51"/>
      <c r="Q192" s="51"/>
      <c r="R192" s="51"/>
      <c r="S192" s="51"/>
      <c r="T192" s="52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8" t="s">
        <v>130</v>
      </c>
      <c r="AU192" s="18" t="s">
        <v>77</v>
      </c>
    </row>
    <row r="193" spans="1:65" s="12" customFormat="1" ht="22.9" customHeight="1">
      <c r="B193" s="123"/>
      <c r="D193" s="124" t="s">
        <v>67</v>
      </c>
      <c r="E193" s="133" t="s">
        <v>267</v>
      </c>
      <c r="F193" s="133" t="s">
        <v>268</v>
      </c>
      <c r="J193" s="134">
        <f>BK193</f>
        <v>0</v>
      </c>
      <c r="L193" s="123"/>
      <c r="M193" s="127"/>
      <c r="N193" s="128"/>
      <c r="O193" s="128"/>
      <c r="P193" s="129">
        <f>SUM(P194:P206)</f>
        <v>25.573833</v>
      </c>
      <c r="Q193" s="128"/>
      <c r="R193" s="129">
        <f>SUM(R194:R206)</f>
        <v>0</v>
      </c>
      <c r="S193" s="128"/>
      <c r="T193" s="130">
        <f>SUM(T194:T206)</f>
        <v>0</v>
      </c>
      <c r="AR193" s="124" t="s">
        <v>73</v>
      </c>
      <c r="AT193" s="131" t="s">
        <v>67</v>
      </c>
      <c r="AU193" s="131" t="s">
        <v>73</v>
      </c>
      <c r="AY193" s="124" t="s">
        <v>122</v>
      </c>
      <c r="BK193" s="132">
        <f>SUM(BK194:BK206)</f>
        <v>0</v>
      </c>
    </row>
    <row r="194" spans="1:65" s="2" customFormat="1" ht="24.2" customHeight="1">
      <c r="A194" s="30"/>
      <c r="B194" s="135"/>
      <c r="C194" s="136" t="s">
        <v>262</v>
      </c>
      <c r="D194" s="136" t="s">
        <v>124</v>
      </c>
      <c r="E194" s="137" t="s">
        <v>269</v>
      </c>
      <c r="F194" s="138" t="s">
        <v>270</v>
      </c>
      <c r="G194" s="139" t="s">
        <v>271</v>
      </c>
      <c r="H194" s="140">
        <v>5.6970000000000001</v>
      </c>
      <c r="I194" s="141"/>
      <c r="J194" s="141">
        <f>ROUND(I194*H194,2)</f>
        <v>0</v>
      </c>
      <c r="K194" s="138" t="s">
        <v>128</v>
      </c>
      <c r="L194" s="31"/>
      <c r="M194" s="142" t="s">
        <v>3</v>
      </c>
      <c r="N194" s="143" t="s">
        <v>39</v>
      </c>
      <c r="O194" s="144">
        <v>4.25</v>
      </c>
      <c r="P194" s="144">
        <f>O194*H194</f>
        <v>24.212250000000001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46" t="s">
        <v>83</v>
      </c>
      <c r="AT194" s="146" t="s">
        <v>124</v>
      </c>
      <c r="AU194" s="146" t="s">
        <v>77</v>
      </c>
      <c r="AY194" s="18" t="s">
        <v>122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73</v>
      </c>
      <c r="BK194" s="147">
        <f>ROUND(I194*H194,2)</f>
        <v>0</v>
      </c>
      <c r="BL194" s="18" t="s">
        <v>83</v>
      </c>
      <c r="BM194" s="146" t="s">
        <v>272</v>
      </c>
    </row>
    <row r="195" spans="1:65" s="2" customFormat="1" ht="19.5">
      <c r="A195" s="30"/>
      <c r="B195" s="31"/>
      <c r="C195" s="30"/>
      <c r="D195" s="148" t="s">
        <v>130</v>
      </c>
      <c r="E195" s="30"/>
      <c r="F195" s="149" t="s">
        <v>273</v>
      </c>
      <c r="G195" s="30"/>
      <c r="H195" s="30"/>
      <c r="I195" s="30"/>
      <c r="J195" s="30"/>
      <c r="K195" s="30"/>
      <c r="L195" s="31"/>
      <c r="M195" s="150"/>
      <c r="N195" s="151"/>
      <c r="O195" s="51"/>
      <c r="P195" s="51"/>
      <c r="Q195" s="51"/>
      <c r="R195" s="51"/>
      <c r="S195" s="51"/>
      <c r="T195" s="52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8" t="s">
        <v>130</v>
      </c>
      <c r="AU195" s="18" t="s">
        <v>77</v>
      </c>
    </row>
    <row r="196" spans="1:65" s="2" customFormat="1">
      <c r="A196" s="30"/>
      <c r="B196" s="31"/>
      <c r="C196" s="30"/>
      <c r="D196" s="152" t="s">
        <v>132</v>
      </c>
      <c r="E196" s="30"/>
      <c r="F196" s="153" t="s">
        <v>274</v>
      </c>
      <c r="G196" s="30"/>
      <c r="H196" s="30"/>
      <c r="I196" s="30"/>
      <c r="J196" s="30"/>
      <c r="K196" s="30"/>
      <c r="L196" s="31"/>
      <c r="M196" s="150"/>
      <c r="N196" s="151"/>
      <c r="O196" s="51"/>
      <c r="P196" s="51"/>
      <c r="Q196" s="51"/>
      <c r="R196" s="51"/>
      <c r="S196" s="51"/>
      <c r="T196" s="52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8" t="s">
        <v>132</v>
      </c>
      <c r="AU196" s="18" t="s">
        <v>77</v>
      </c>
    </row>
    <row r="197" spans="1:65" s="2" customFormat="1" ht="24.2" customHeight="1">
      <c r="A197" s="30"/>
      <c r="B197" s="135"/>
      <c r="C197" s="136" t="s">
        <v>8</v>
      </c>
      <c r="D197" s="136" t="s">
        <v>124</v>
      </c>
      <c r="E197" s="137" t="s">
        <v>276</v>
      </c>
      <c r="F197" s="138" t="s">
        <v>277</v>
      </c>
      <c r="G197" s="139" t="s">
        <v>271</v>
      </c>
      <c r="H197" s="140">
        <v>5.6970000000000001</v>
      </c>
      <c r="I197" s="141"/>
      <c r="J197" s="141">
        <f>ROUND(I197*H197,2)</f>
        <v>0</v>
      </c>
      <c r="K197" s="138" t="s">
        <v>128</v>
      </c>
      <c r="L197" s="31"/>
      <c r="M197" s="142" t="s">
        <v>3</v>
      </c>
      <c r="N197" s="143" t="s">
        <v>39</v>
      </c>
      <c r="O197" s="144">
        <v>0.125</v>
      </c>
      <c r="P197" s="144">
        <f>O197*H197</f>
        <v>0.71212500000000001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6" t="s">
        <v>83</v>
      </c>
      <c r="AT197" s="146" t="s">
        <v>124</v>
      </c>
      <c r="AU197" s="146" t="s">
        <v>77</v>
      </c>
      <c r="AY197" s="18" t="s">
        <v>122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8" t="s">
        <v>73</v>
      </c>
      <c r="BK197" s="147">
        <f>ROUND(I197*H197,2)</f>
        <v>0</v>
      </c>
      <c r="BL197" s="18" t="s">
        <v>83</v>
      </c>
      <c r="BM197" s="146" t="s">
        <v>278</v>
      </c>
    </row>
    <row r="198" spans="1:65" s="2" customFormat="1" ht="19.5">
      <c r="A198" s="30"/>
      <c r="B198" s="31"/>
      <c r="C198" s="30"/>
      <c r="D198" s="148" t="s">
        <v>130</v>
      </c>
      <c r="E198" s="30"/>
      <c r="F198" s="149" t="s">
        <v>279</v>
      </c>
      <c r="G198" s="30"/>
      <c r="H198" s="30"/>
      <c r="I198" s="30"/>
      <c r="J198" s="30"/>
      <c r="K198" s="30"/>
      <c r="L198" s="31"/>
      <c r="M198" s="150"/>
      <c r="N198" s="151"/>
      <c r="O198" s="51"/>
      <c r="P198" s="51"/>
      <c r="Q198" s="51"/>
      <c r="R198" s="51"/>
      <c r="S198" s="51"/>
      <c r="T198" s="52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8" t="s">
        <v>130</v>
      </c>
      <c r="AU198" s="18" t="s">
        <v>77</v>
      </c>
    </row>
    <row r="199" spans="1:65" s="2" customFormat="1">
      <c r="A199" s="30"/>
      <c r="B199" s="31"/>
      <c r="C199" s="30"/>
      <c r="D199" s="152" t="s">
        <v>132</v>
      </c>
      <c r="E199" s="30"/>
      <c r="F199" s="153" t="s">
        <v>280</v>
      </c>
      <c r="G199" s="30"/>
      <c r="H199" s="30"/>
      <c r="I199" s="30"/>
      <c r="J199" s="30"/>
      <c r="K199" s="30"/>
      <c r="L199" s="31"/>
      <c r="M199" s="150"/>
      <c r="N199" s="151"/>
      <c r="O199" s="51"/>
      <c r="P199" s="51"/>
      <c r="Q199" s="51"/>
      <c r="R199" s="51"/>
      <c r="S199" s="51"/>
      <c r="T199" s="52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8" t="s">
        <v>132</v>
      </c>
      <c r="AU199" s="18" t="s">
        <v>77</v>
      </c>
    </row>
    <row r="200" spans="1:65" s="2" customFormat="1" ht="24.2" customHeight="1">
      <c r="A200" s="30"/>
      <c r="B200" s="135"/>
      <c r="C200" s="136" t="s">
        <v>275</v>
      </c>
      <c r="D200" s="136" t="s">
        <v>124</v>
      </c>
      <c r="E200" s="137" t="s">
        <v>282</v>
      </c>
      <c r="F200" s="138" t="s">
        <v>283</v>
      </c>
      <c r="G200" s="139" t="s">
        <v>271</v>
      </c>
      <c r="H200" s="140">
        <v>108.24299999999999</v>
      </c>
      <c r="I200" s="141"/>
      <c r="J200" s="141">
        <f>ROUND(I200*H200,2)</f>
        <v>0</v>
      </c>
      <c r="K200" s="138" t="s">
        <v>128</v>
      </c>
      <c r="L200" s="31"/>
      <c r="M200" s="142" t="s">
        <v>3</v>
      </c>
      <c r="N200" s="143" t="s">
        <v>39</v>
      </c>
      <c r="O200" s="144">
        <v>6.0000000000000001E-3</v>
      </c>
      <c r="P200" s="144">
        <f>O200*H200</f>
        <v>0.64945799999999998</v>
      </c>
      <c r="Q200" s="144">
        <v>0</v>
      </c>
      <c r="R200" s="144">
        <f>Q200*H200</f>
        <v>0</v>
      </c>
      <c r="S200" s="144">
        <v>0</v>
      </c>
      <c r="T200" s="145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46" t="s">
        <v>83</v>
      </c>
      <c r="AT200" s="146" t="s">
        <v>124</v>
      </c>
      <c r="AU200" s="146" t="s">
        <v>77</v>
      </c>
      <c r="AY200" s="18" t="s">
        <v>122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8" t="s">
        <v>73</v>
      </c>
      <c r="BK200" s="147">
        <f>ROUND(I200*H200,2)</f>
        <v>0</v>
      </c>
      <c r="BL200" s="18" t="s">
        <v>83</v>
      </c>
      <c r="BM200" s="146" t="s">
        <v>284</v>
      </c>
    </row>
    <row r="201" spans="1:65" s="2" customFormat="1" ht="29.25">
      <c r="A201" s="30"/>
      <c r="B201" s="31"/>
      <c r="C201" s="30"/>
      <c r="D201" s="148" t="s">
        <v>130</v>
      </c>
      <c r="E201" s="30"/>
      <c r="F201" s="149" t="s">
        <v>285</v>
      </c>
      <c r="G201" s="30"/>
      <c r="H201" s="30"/>
      <c r="I201" s="30"/>
      <c r="J201" s="30"/>
      <c r="K201" s="30"/>
      <c r="L201" s="31"/>
      <c r="M201" s="150"/>
      <c r="N201" s="151"/>
      <c r="O201" s="51"/>
      <c r="P201" s="51"/>
      <c r="Q201" s="51"/>
      <c r="R201" s="51"/>
      <c r="S201" s="51"/>
      <c r="T201" s="52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8" t="s">
        <v>130</v>
      </c>
      <c r="AU201" s="18" t="s">
        <v>77</v>
      </c>
    </row>
    <row r="202" spans="1:65" s="2" customFormat="1">
      <c r="A202" s="30"/>
      <c r="B202" s="31"/>
      <c r="C202" s="30"/>
      <c r="D202" s="152" t="s">
        <v>132</v>
      </c>
      <c r="E202" s="30"/>
      <c r="F202" s="153" t="s">
        <v>286</v>
      </c>
      <c r="G202" s="30"/>
      <c r="H202" s="30"/>
      <c r="I202" s="30"/>
      <c r="J202" s="30"/>
      <c r="K202" s="30"/>
      <c r="L202" s="31"/>
      <c r="M202" s="150"/>
      <c r="N202" s="151"/>
      <c r="O202" s="51"/>
      <c r="P202" s="51"/>
      <c r="Q202" s="51"/>
      <c r="R202" s="51"/>
      <c r="S202" s="51"/>
      <c r="T202" s="52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8" t="s">
        <v>132</v>
      </c>
      <c r="AU202" s="18" t="s">
        <v>77</v>
      </c>
    </row>
    <row r="203" spans="1:65" s="14" customFormat="1">
      <c r="B203" s="160"/>
      <c r="D203" s="148" t="s">
        <v>134</v>
      </c>
      <c r="F203" s="162" t="s">
        <v>388</v>
      </c>
      <c r="H203" s="163">
        <v>108.24299999999999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134</v>
      </c>
      <c r="AU203" s="161" t="s">
        <v>77</v>
      </c>
      <c r="AV203" s="14" t="s">
        <v>77</v>
      </c>
      <c r="AW203" s="14" t="s">
        <v>4</v>
      </c>
      <c r="AX203" s="14" t="s">
        <v>73</v>
      </c>
      <c r="AY203" s="161" t="s">
        <v>122</v>
      </c>
    </row>
    <row r="204" spans="1:65" s="2" customFormat="1" ht="37.9" customHeight="1">
      <c r="A204" s="30"/>
      <c r="B204" s="135"/>
      <c r="C204" s="136" t="s">
        <v>281</v>
      </c>
      <c r="D204" s="136" t="s">
        <v>124</v>
      </c>
      <c r="E204" s="137" t="s">
        <v>289</v>
      </c>
      <c r="F204" s="138" t="s">
        <v>290</v>
      </c>
      <c r="G204" s="139" t="s">
        <v>271</v>
      </c>
      <c r="H204" s="140">
        <v>5.6970000000000001</v>
      </c>
      <c r="I204" s="141"/>
      <c r="J204" s="141">
        <f>ROUND(I204*H204,2)</f>
        <v>0</v>
      </c>
      <c r="K204" s="138" t="s">
        <v>128</v>
      </c>
      <c r="L204" s="31"/>
      <c r="M204" s="142" t="s">
        <v>3</v>
      </c>
      <c r="N204" s="143" t="s">
        <v>39</v>
      </c>
      <c r="O204" s="144">
        <v>0</v>
      </c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6" t="s">
        <v>83</v>
      </c>
      <c r="AT204" s="146" t="s">
        <v>124</v>
      </c>
      <c r="AU204" s="146" t="s">
        <v>77</v>
      </c>
      <c r="AY204" s="18" t="s">
        <v>122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73</v>
      </c>
      <c r="BK204" s="147">
        <f>ROUND(I204*H204,2)</f>
        <v>0</v>
      </c>
      <c r="BL204" s="18" t="s">
        <v>83</v>
      </c>
      <c r="BM204" s="146" t="s">
        <v>291</v>
      </c>
    </row>
    <row r="205" spans="1:65" s="2" customFormat="1" ht="29.25">
      <c r="A205" s="30"/>
      <c r="B205" s="31"/>
      <c r="C205" s="30"/>
      <c r="D205" s="148" t="s">
        <v>130</v>
      </c>
      <c r="E205" s="30"/>
      <c r="F205" s="149" t="s">
        <v>292</v>
      </c>
      <c r="G205" s="30"/>
      <c r="H205" s="30"/>
      <c r="I205" s="30"/>
      <c r="J205" s="30"/>
      <c r="K205" s="30"/>
      <c r="L205" s="31"/>
      <c r="M205" s="150"/>
      <c r="N205" s="151"/>
      <c r="O205" s="51"/>
      <c r="P205" s="51"/>
      <c r="Q205" s="51"/>
      <c r="R205" s="51"/>
      <c r="S205" s="51"/>
      <c r="T205" s="5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8" t="s">
        <v>130</v>
      </c>
      <c r="AU205" s="18" t="s">
        <v>77</v>
      </c>
    </row>
    <row r="206" spans="1:65" s="2" customFormat="1">
      <c r="A206" s="30"/>
      <c r="B206" s="31"/>
      <c r="C206" s="30"/>
      <c r="D206" s="152" t="s">
        <v>132</v>
      </c>
      <c r="E206" s="30"/>
      <c r="F206" s="153" t="s">
        <v>293</v>
      </c>
      <c r="G206" s="30"/>
      <c r="H206" s="30"/>
      <c r="I206" s="30"/>
      <c r="J206" s="30"/>
      <c r="K206" s="30"/>
      <c r="L206" s="31"/>
      <c r="M206" s="150"/>
      <c r="N206" s="151"/>
      <c r="O206" s="51"/>
      <c r="P206" s="51"/>
      <c r="Q206" s="51"/>
      <c r="R206" s="51"/>
      <c r="S206" s="51"/>
      <c r="T206" s="52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8" t="s">
        <v>132</v>
      </c>
      <c r="AU206" s="18" t="s">
        <v>77</v>
      </c>
    </row>
    <row r="207" spans="1:65" s="12" customFormat="1" ht="25.9" customHeight="1">
      <c r="B207" s="123"/>
      <c r="D207" s="124" t="s">
        <v>67</v>
      </c>
      <c r="E207" s="125" t="s">
        <v>294</v>
      </c>
      <c r="F207" s="125" t="s">
        <v>295</v>
      </c>
      <c r="J207" s="126">
        <f>BK207</f>
        <v>0</v>
      </c>
      <c r="L207" s="123"/>
      <c r="M207" s="127"/>
      <c r="N207" s="128"/>
      <c r="O207" s="128"/>
      <c r="P207" s="129">
        <f>P208+P228</f>
        <v>107.99002399999999</v>
      </c>
      <c r="Q207" s="128"/>
      <c r="R207" s="129">
        <f>R208+R228</f>
        <v>0.28424360999999998</v>
      </c>
      <c r="S207" s="128"/>
      <c r="T207" s="130">
        <f>T208+T228</f>
        <v>8.9668999999999999E-2</v>
      </c>
      <c r="AR207" s="124" t="s">
        <v>77</v>
      </c>
      <c r="AT207" s="131" t="s">
        <v>67</v>
      </c>
      <c r="AU207" s="131" t="s">
        <v>68</v>
      </c>
      <c r="AY207" s="124" t="s">
        <v>122</v>
      </c>
      <c r="BK207" s="132">
        <f>BK208+BK228</f>
        <v>0</v>
      </c>
    </row>
    <row r="208" spans="1:65" s="12" customFormat="1" ht="22.9" customHeight="1">
      <c r="B208" s="123"/>
      <c r="D208" s="124" t="s">
        <v>67</v>
      </c>
      <c r="E208" s="133" t="s">
        <v>296</v>
      </c>
      <c r="F208" s="133" t="s">
        <v>297</v>
      </c>
      <c r="J208" s="134">
        <f>BK208</f>
        <v>0</v>
      </c>
      <c r="L208" s="123"/>
      <c r="M208" s="127"/>
      <c r="N208" s="128"/>
      <c r="O208" s="128"/>
      <c r="P208" s="129">
        <f>SUM(P209:P227)</f>
        <v>13.628879999999999</v>
      </c>
      <c r="Q208" s="128"/>
      <c r="R208" s="129">
        <f>SUM(R209:R227)</f>
        <v>0</v>
      </c>
      <c r="S208" s="128"/>
      <c r="T208" s="130">
        <f>SUM(T209:T227)</f>
        <v>8.9668999999999999E-2</v>
      </c>
      <c r="AR208" s="124" t="s">
        <v>77</v>
      </c>
      <c r="AT208" s="131" t="s">
        <v>67</v>
      </c>
      <c r="AU208" s="131" t="s">
        <v>73</v>
      </c>
      <c r="AY208" s="124" t="s">
        <v>122</v>
      </c>
      <c r="BK208" s="132">
        <f>SUM(BK209:BK227)</f>
        <v>0</v>
      </c>
    </row>
    <row r="209" spans="1:65" s="2" customFormat="1" ht="16.5" customHeight="1">
      <c r="A209" s="30"/>
      <c r="B209" s="135"/>
      <c r="C209" s="136" t="s">
        <v>288</v>
      </c>
      <c r="D209" s="136" t="s">
        <v>124</v>
      </c>
      <c r="E209" s="137" t="s">
        <v>299</v>
      </c>
      <c r="F209" s="138" t="s">
        <v>300</v>
      </c>
      <c r="G209" s="139" t="s">
        <v>140</v>
      </c>
      <c r="H209" s="140">
        <v>21.38</v>
      </c>
      <c r="I209" s="141"/>
      <c r="J209" s="141">
        <f>ROUND(I209*H209,2)</f>
        <v>0</v>
      </c>
      <c r="K209" s="138" t="s">
        <v>128</v>
      </c>
      <c r="L209" s="31"/>
      <c r="M209" s="142" t="s">
        <v>3</v>
      </c>
      <c r="N209" s="143" t="s">
        <v>39</v>
      </c>
      <c r="O209" s="144">
        <v>0.246</v>
      </c>
      <c r="P209" s="144">
        <f>O209*H209</f>
        <v>5.2594799999999999</v>
      </c>
      <c r="Q209" s="144">
        <v>0</v>
      </c>
      <c r="R209" s="144">
        <f>Q209*H209</f>
        <v>0</v>
      </c>
      <c r="S209" s="144">
        <v>2.5999999999999999E-3</v>
      </c>
      <c r="T209" s="145">
        <f>S209*H209</f>
        <v>5.5587999999999992E-2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46" t="s">
        <v>240</v>
      </c>
      <c r="AT209" s="146" t="s">
        <v>124</v>
      </c>
      <c r="AU209" s="146" t="s">
        <v>77</v>
      </c>
      <c r="AY209" s="18" t="s">
        <v>122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8" t="s">
        <v>73</v>
      </c>
      <c r="BK209" s="147">
        <f>ROUND(I209*H209,2)</f>
        <v>0</v>
      </c>
      <c r="BL209" s="18" t="s">
        <v>240</v>
      </c>
      <c r="BM209" s="146" t="s">
        <v>301</v>
      </c>
    </row>
    <row r="210" spans="1:65" s="2" customFormat="1" ht="19.5">
      <c r="A210" s="30"/>
      <c r="B210" s="31"/>
      <c r="C210" s="30"/>
      <c r="D210" s="148" t="s">
        <v>130</v>
      </c>
      <c r="E210" s="30"/>
      <c r="F210" s="149" t="s">
        <v>302</v>
      </c>
      <c r="G210" s="30"/>
      <c r="H210" s="30"/>
      <c r="I210" s="30"/>
      <c r="J210" s="30"/>
      <c r="K210" s="30"/>
      <c r="L210" s="31"/>
      <c r="M210" s="150"/>
      <c r="N210" s="151"/>
      <c r="O210" s="51"/>
      <c r="P210" s="51"/>
      <c r="Q210" s="51"/>
      <c r="R210" s="51"/>
      <c r="S210" s="51"/>
      <c r="T210" s="52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8" t="s">
        <v>130</v>
      </c>
      <c r="AU210" s="18" t="s">
        <v>77</v>
      </c>
    </row>
    <row r="211" spans="1:65" s="2" customFormat="1">
      <c r="A211" s="30"/>
      <c r="B211" s="31"/>
      <c r="C211" s="30"/>
      <c r="D211" s="152" t="s">
        <v>132</v>
      </c>
      <c r="E211" s="30"/>
      <c r="F211" s="153" t="s">
        <v>303</v>
      </c>
      <c r="G211" s="30"/>
      <c r="H211" s="30"/>
      <c r="I211" s="30"/>
      <c r="J211" s="30"/>
      <c r="K211" s="30"/>
      <c r="L211" s="31"/>
      <c r="M211" s="150"/>
      <c r="N211" s="151"/>
      <c r="O211" s="51"/>
      <c r="P211" s="51"/>
      <c r="Q211" s="51"/>
      <c r="R211" s="51"/>
      <c r="S211" s="51"/>
      <c r="T211" s="52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8" t="s">
        <v>132</v>
      </c>
      <c r="AU211" s="18" t="s">
        <v>77</v>
      </c>
    </row>
    <row r="212" spans="1:65" s="2" customFormat="1" ht="19.5">
      <c r="A212" s="30"/>
      <c r="B212" s="31"/>
      <c r="C212" s="30"/>
      <c r="D212" s="148" t="s">
        <v>210</v>
      </c>
      <c r="E212" s="30"/>
      <c r="F212" s="174" t="s">
        <v>304</v>
      </c>
      <c r="G212" s="30"/>
      <c r="H212" s="30"/>
      <c r="I212" s="30"/>
      <c r="J212" s="30"/>
      <c r="K212" s="30"/>
      <c r="L212" s="31"/>
      <c r="M212" s="150"/>
      <c r="N212" s="151"/>
      <c r="O212" s="51"/>
      <c r="P212" s="51"/>
      <c r="Q212" s="51"/>
      <c r="R212" s="51"/>
      <c r="S212" s="51"/>
      <c r="T212" s="52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8" t="s">
        <v>210</v>
      </c>
      <c r="AU212" s="18" t="s">
        <v>77</v>
      </c>
    </row>
    <row r="213" spans="1:65" s="14" customFormat="1">
      <c r="B213" s="160"/>
      <c r="D213" s="148" t="s">
        <v>134</v>
      </c>
      <c r="E213" s="161" t="s">
        <v>3</v>
      </c>
      <c r="F213" s="162" t="s">
        <v>389</v>
      </c>
      <c r="H213" s="163">
        <v>21.38</v>
      </c>
      <c r="L213" s="160"/>
      <c r="M213" s="164"/>
      <c r="N213" s="165"/>
      <c r="O213" s="165"/>
      <c r="P213" s="165"/>
      <c r="Q213" s="165"/>
      <c r="R213" s="165"/>
      <c r="S213" s="165"/>
      <c r="T213" s="166"/>
      <c r="AT213" s="161" t="s">
        <v>134</v>
      </c>
      <c r="AU213" s="161" t="s">
        <v>77</v>
      </c>
      <c r="AV213" s="14" t="s">
        <v>77</v>
      </c>
      <c r="AW213" s="14" t="s">
        <v>29</v>
      </c>
      <c r="AX213" s="14" t="s">
        <v>73</v>
      </c>
      <c r="AY213" s="161" t="s">
        <v>122</v>
      </c>
    </row>
    <row r="214" spans="1:65" s="2" customFormat="1" ht="16.5" customHeight="1">
      <c r="A214" s="30"/>
      <c r="B214" s="135"/>
      <c r="C214" s="136" t="s">
        <v>298</v>
      </c>
      <c r="D214" s="136" t="s">
        <v>124</v>
      </c>
      <c r="E214" s="137" t="s">
        <v>307</v>
      </c>
      <c r="F214" s="138" t="s">
        <v>308</v>
      </c>
      <c r="G214" s="139" t="s">
        <v>140</v>
      </c>
      <c r="H214" s="140">
        <v>8.65</v>
      </c>
      <c r="I214" s="141"/>
      <c r="J214" s="141">
        <f>ROUND(I214*H214,2)</f>
        <v>0</v>
      </c>
      <c r="K214" s="138" t="s">
        <v>128</v>
      </c>
      <c r="L214" s="31"/>
      <c r="M214" s="142" t="s">
        <v>3</v>
      </c>
      <c r="N214" s="143" t="s">
        <v>39</v>
      </c>
      <c r="O214" s="144">
        <v>0.14699999999999999</v>
      </c>
      <c r="P214" s="144">
        <f>O214*H214</f>
        <v>1.27155</v>
      </c>
      <c r="Q214" s="144">
        <v>0</v>
      </c>
      <c r="R214" s="144">
        <f>Q214*H214</f>
        <v>0</v>
      </c>
      <c r="S214" s="144">
        <v>3.9399999999999999E-3</v>
      </c>
      <c r="T214" s="145">
        <f>S214*H214</f>
        <v>3.4081E-2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46" t="s">
        <v>240</v>
      </c>
      <c r="AT214" s="146" t="s">
        <v>124</v>
      </c>
      <c r="AU214" s="146" t="s">
        <v>77</v>
      </c>
      <c r="AY214" s="18" t="s">
        <v>122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8" t="s">
        <v>73</v>
      </c>
      <c r="BK214" s="147">
        <f>ROUND(I214*H214,2)</f>
        <v>0</v>
      </c>
      <c r="BL214" s="18" t="s">
        <v>240</v>
      </c>
      <c r="BM214" s="146" t="s">
        <v>309</v>
      </c>
    </row>
    <row r="215" spans="1:65" s="2" customFormat="1">
      <c r="A215" s="30"/>
      <c r="B215" s="31"/>
      <c r="C215" s="30"/>
      <c r="D215" s="148" t="s">
        <v>130</v>
      </c>
      <c r="E215" s="30"/>
      <c r="F215" s="149" t="s">
        <v>310</v>
      </c>
      <c r="G215" s="30"/>
      <c r="H215" s="30"/>
      <c r="I215" s="30"/>
      <c r="J215" s="30"/>
      <c r="K215" s="30"/>
      <c r="L215" s="31"/>
      <c r="M215" s="150"/>
      <c r="N215" s="151"/>
      <c r="O215" s="51"/>
      <c r="P215" s="51"/>
      <c r="Q215" s="51"/>
      <c r="R215" s="51"/>
      <c r="S215" s="51"/>
      <c r="T215" s="52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8" t="s">
        <v>130</v>
      </c>
      <c r="AU215" s="18" t="s">
        <v>77</v>
      </c>
    </row>
    <row r="216" spans="1:65" s="2" customFormat="1">
      <c r="A216" s="30"/>
      <c r="B216" s="31"/>
      <c r="C216" s="30"/>
      <c r="D216" s="152" t="s">
        <v>132</v>
      </c>
      <c r="E216" s="30"/>
      <c r="F216" s="153" t="s">
        <v>311</v>
      </c>
      <c r="G216" s="30"/>
      <c r="H216" s="30"/>
      <c r="I216" s="30"/>
      <c r="J216" s="30"/>
      <c r="K216" s="30"/>
      <c r="L216" s="31"/>
      <c r="M216" s="150"/>
      <c r="N216" s="151"/>
      <c r="O216" s="51"/>
      <c r="P216" s="51"/>
      <c r="Q216" s="51"/>
      <c r="R216" s="51"/>
      <c r="S216" s="51"/>
      <c r="T216" s="52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8" t="s">
        <v>132</v>
      </c>
      <c r="AU216" s="18" t="s">
        <v>77</v>
      </c>
    </row>
    <row r="217" spans="1:65" s="2" customFormat="1" ht="19.5">
      <c r="A217" s="30"/>
      <c r="B217" s="31"/>
      <c r="C217" s="30"/>
      <c r="D217" s="148" t="s">
        <v>210</v>
      </c>
      <c r="E217" s="30"/>
      <c r="F217" s="174" t="s">
        <v>304</v>
      </c>
      <c r="G217" s="30"/>
      <c r="H217" s="30"/>
      <c r="I217" s="30"/>
      <c r="J217" s="30"/>
      <c r="K217" s="30"/>
      <c r="L217" s="31"/>
      <c r="M217" s="150"/>
      <c r="N217" s="151"/>
      <c r="O217" s="51"/>
      <c r="P217" s="51"/>
      <c r="Q217" s="51"/>
      <c r="R217" s="51"/>
      <c r="S217" s="51"/>
      <c r="T217" s="52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8" t="s">
        <v>210</v>
      </c>
      <c r="AU217" s="18" t="s">
        <v>77</v>
      </c>
    </row>
    <row r="218" spans="1:65" s="14" customFormat="1">
      <c r="B218" s="160"/>
      <c r="D218" s="148" t="s">
        <v>134</v>
      </c>
      <c r="E218" s="161" t="s">
        <v>3</v>
      </c>
      <c r="F218" s="162" t="s">
        <v>390</v>
      </c>
      <c r="H218" s="163">
        <v>8.65</v>
      </c>
      <c r="L218" s="160"/>
      <c r="M218" s="164"/>
      <c r="N218" s="165"/>
      <c r="O218" s="165"/>
      <c r="P218" s="165"/>
      <c r="Q218" s="165"/>
      <c r="R218" s="165"/>
      <c r="S218" s="165"/>
      <c r="T218" s="166"/>
      <c r="AT218" s="161" t="s">
        <v>134</v>
      </c>
      <c r="AU218" s="161" t="s">
        <v>77</v>
      </c>
      <c r="AV218" s="14" t="s">
        <v>77</v>
      </c>
      <c r="AW218" s="14" t="s">
        <v>29</v>
      </c>
      <c r="AX218" s="14" t="s">
        <v>73</v>
      </c>
      <c r="AY218" s="161" t="s">
        <v>122</v>
      </c>
    </row>
    <row r="219" spans="1:65" s="2" customFormat="1" ht="16.5" customHeight="1">
      <c r="A219" s="30"/>
      <c r="B219" s="135"/>
      <c r="C219" s="136" t="s">
        <v>306</v>
      </c>
      <c r="D219" s="136" t="s">
        <v>124</v>
      </c>
      <c r="E219" s="137" t="s">
        <v>314</v>
      </c>
      <c r="F219" s="138" t="s">
        <v>315</v>
      </c>
      <c r="G219" s="139" t="s">
        <v>140</v>
      </c>
      <c r="H219" s="140">
        <v>21.38</v>
      </c>
      <c r="I219" s="141"/>
      <c r="J219" s="141">
        <f>ROUND(I219*H219,2)</f>
        <v>0</v>
      </c>
      <c r="K219" s="138" t="s">
        <v>128</v>
      </c>
      <c r="L219" s="31"/>
      <c r="M219" s="142" t="s">
        <v>3</v>
      </c>
      <c r="N219" s="143" t="s">
        <v>39</v>
      </c>
      <c r="O219" s="144">
        <v>0.245</v>
      </c>
      <c r="P219" s="144">
        <f>O219*H219</f>
        <v>5.2380999999999993</v>
      </c>
      <c r="Q219" s="144">
        <v>0</v>
      </c>
      <c r="R219" s="144">
        <f>Q219*H219</f>
        <v>0</v>
      </c>
      <c r="S219" s="144">
        <v>0</v>
      </c>
      <c r="T219" s="145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6" t="s">
        <v>240</v>
      </c>
      <c r="AT219" s="146" t="s">
        <v>124</v>
      </c>
      <c r="AU219" s="146" t="s">
        <v>77</v>
      </c>
      <c r="AY219" s="18" t="s">
        <v>122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8" t="s">
        <v>73</v>
      </c>
      <c r="BK219" s="147">
        <f>ROUND(I219*H219,2)</f>
        <v>0</v>
      </c>
      <c r="BL219" s="18" t="s">
        <v>240</v>
      </c>
      <c r="BM219" s="146" t="s">
        <v>316</v>
      </c>
    </row>
    <row r="220" spans="1:65" s="2" customFormat="1">
      <c r="A220" s="30"/>
      <c r="B220" s="31"/>
      <c r="C220" s="30"/>
      <c r="D220" s="148" t="s">
        <v>130</v>
      </c>
      <c r="E220" s="30"/>
      <c r="F220" s="149" t="s">
        <v>317</v>
      </c>
      <c r="G220" s="30"/>
      <c r="H220" s="30"/>
      <c r="I220" s="30"/>
      <c r="J220" s="30"/>
      <c r="K220" s="30"/>
      <c r="L220" s="31"/>
      <c r="M220" s="150"/>
      <c r="N220" s="151"/>
      <c r="O220" s="51"/>
      <c r="P220" s="51"/>
      <c r="Q220" s="51"/>
      <c r="R220" s="51"/>
      <c r="S220" s="51"/>
      <c r="T220" s="52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8" t="s">
        <v>130</v>
      </c>
      <c r="AU220" s="18" t="s">
        <v>77</v>
      </c>
    </row>
    <row r="221" spans="1:65" s="2" customFormat="1">
      <c r="A221" s="30"/>
      <c r="B221" s="31"/>
      <c r="C221" s="30"/>
      <c r="D221" s="152" t="s">
        <v>132</v>
      </c>
      <c r="E221" s="30"/>
      <c r="F221" s="153" t="s">
        <v>318</v>
      </c>
      <c r="G221" s="30"/>
      <c r="H221" s="30"/>
      <c r="I221" s="30"/>
      <c r="J221" s="30"/>
      <c r="K221" s="30"/>
      <c r="L221" s="31"/>
      <c r="M221" s="150"/>
      <c r="N221" s="151"/>
      <c r="O221" s="51"/>
      <c r="P221" s="51"/>
      <c r="Q221" s="51"/>
      <c r="R221" s="51"/>
      <c r="S221" s="51"/>
      <c r="T221" s="52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8" t="s">
        <v>132</v>
      </c>
      <c r="AU221" s="18" t="s">
        <v>77</v>
      </c>
    </row>
    <row r="222" spans="1:65" s="2" customFormat="1" ht="16.5" customHeight="1">
      <c r="A222" s="30"/>
      <c r="B222" s="135"/>
      <c r="C222" s="136" t="s">
        <v>313</v>
      </c>
      <c r="D222" s="136" t="s">
        <v>124</v>
      </c>
      <c r="E222" s="137" t="s">
        <v>321</v>
      </c>
      <c r="F222" s="138" t="s">
        <v>322</v>
      </c>
      <c r="G222" s="139" t="s">
        <v>140</v>
      </c>
      <c r="H222" s="140">
        <v>8.65</v>
      </c>
      <c r="I222" s="141"/>
      <c r="J222" s="141">
        <f>ROUND(I222*H222,2)</f>
        <v>0</v>
      </c>
      <c r="K222" s="138" t="s">
        <v>128</v>
      </c>
      <c r="L222" s="31"/>
      <c r="M222" s="142" t="s">
        <v>3</v>
      </c>
      <c r="N222" s="143" t="s">
        <v>39</v>
      </c>
      <c r="O222" s="144">
        <v>0.215</v>
      </c>
      <c r="P222" s="144">
        <f>O222*H222</f>
        <v>1.85975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46" t="s">
        <v>240</v>
      </c>
      <c r="AT222" s="146" t="s">
        <v>124</v>
      </c>
      <c r="AU222" s="146" t="s">
        <v>77</v>
      </c>
      <c r="AY222" s="18" t="s">
        <v>122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8" t="s">
        <v>73</v>
      </c>
      <c r="BK222" s="147">
        <f>ROUND(I222*H222,2)</f>
        <v>0</v>
      </c>
      <c r="BL222" s="18" t="s">
        <v>240</v>
      </c>
      <c r="BM222" s="146" t="s">
        <v>323</v>
      </c>
    </row>
    <row r="223" spans="1:65" s="2" customFormat="1">
      <c r="A223" s="30"/>
      <c r="B223" s="31"/>
      <c r="C223" s="30"/>
      <c r="D223" s="148" t="s">
        <v>130</v>
      </c>
      <c r="E223" s="30"/>
      <c r="F223" s="149" t="s">
        <v>324</v>
      </c>
      <c r="G223" s="30"/>
      <c r="H223" s="30"/>
      <c r="I223" s="30"/>
      <c r="J223" s="30"/>
      <c r="K223" s="30"/>
      <c r="L223" s="31"/>
      <c r="M223" s="150"/>
      <c r="N223" s="151"/>
      <c r="O223" s="51"/>
      <c r="P223" s="51"/>
      <c r="Q223" s="51"/>
      <c r="R223" s="51"/>
      <c r="S223" s="51"/>
      <c r="T223" s="52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8" t="s">
        <v>130</v>
      </c>
      <c r="AU223" s="18" t="s">
        <v>77</v>
      </c>
    </row>
    <row r="224" spans="1:65" s="2" customFormat="1">
      <c r="A224" s="30"/>
      <c r="B224" s="31"/>
      <c r="C224" s="30"/>
      <c r="D224" s="152" t="s">
        <v>132</v>
      </c>
      <c r="E224" s="30"/>
      <c r="F224" s="153" t="s">
        <v>325</v>
      </c>
      <c r="G224" s="30"/>
      <c r="H224" s="30"/>
      <c r="I224" s="30"/>
      <c r="J224" s="30"/>
      <c r="K224" s="30"/>
      <c r="L224" s="31"/>
      <c r="M224" s="150"/>
      <c r="N224" s="151"/>
      <c r="O224" s="51"/>
      <c r="P224" s="51"/>
      <c r="Q224" s="51"/>
      <c r="R224" s="51"/>
      <c r="S224" s="51"/>
      <c r="T224" s="52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8" t="s">
        <v>132</v>
      </c>
      <c r="AU224" s="18" t="s">
        <v>77</v>
      </c>
    </row>
    <row r="225" spans="1:65" s="2" customFormat="1" ht="24.2" customHeight="1">
      <c r="A225" s="30"/>
      <c r="B225" s="135"/>
      <c r="C225" s="136" t="s">
        <v>320</v>
      </c>
      <c r="D225" s="136" t="s">
        <v>124</v>
      </c>
      <c r="E225" s="137" t="s">
        <v>327</v>
      </c>
      <c r="F225" s="138" t="s">
        <v>328</v>
      </c>
      <c r="G225" s="139" t="s">
        <v>329</v>
      </c>
      <c r="H225" s="140">
        <v>83.605000000000004</v>
      </c>
      <c r="I225" s="141"/>
      <c r="J225" s="141">
        <f>ROUND(I225*H225,2)</f>
        <v>0</v>
      </c>
      <c r="K225" s="138" t="s">
        <v>128</v>
      </c>
      <c r="L225" s="31"/>
      <c r="M225" s="142" t="s">
        <v>3</v>
      </c>
      <c r="N225" s="143" t="s">
        <v>39</v>
      </c>
      <c r="O225" s="144">
        <v>0</v>
      </c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6" t="s">
        <v>240</v>
      </c>
      <c r="AT225" s="146" t="s">
        <v>124</v>
      </c>
      <c r="AU225" s="146" t="s">
        <v>77</v>
      </c>
      <c r="AY225" s="18" t="s">
        <v>122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8" t="s">
        <v>73</v>
      </c>
      <c r="BK225" s="147">
        <f>ROUND(I225*H225,2)</f>
        <v>0</v>
      </c>
      <c r="BL225" s="18" t="s">
        <v>240</v>
      </c>
      <c r="BM225" s="146" t="s">
        <v>330</v>
      </c>
    </row>
    <row r="226" spans="1:65" s="2" customFormat="1" ht="29.25">
      <c r="A226" s="30"/>
      <c r="B226" s="31"/>
      <c r="C226" s="30"/>
      <c r="D226" s="148" t="s">
        <v>130</v>
      </c>
      <c r="E226" s="30"/>
      <c r="F226" s="149" t="s">
        <v>331</v>
      </c>
      <c r="G226" s="30"/>
      <c r="H226" s="30"/>
      <c r="I226" s="30"/>
      <c r="J226" s="30"/>
      <c r="K226" s="30"/>
      <c r="L226" s="31"/>
      <c r="M226" s="150"/>
      <c r="N226" s="151"/>
      <c r="O226" s="51"/>
      <c r="P226" s="51"/>
      <c r="Q226" s="51"/>
      <c r="R226" s="51"/>
      <c r="S226" s="51"/>
      <c r="T226" s="52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8" t="s">
        <v>130</v>
      </c>
      <c r="AU226" s="18" t="s">
        <v>77</v>
      </c>
    </row>
    <row r="227" spans="1:65" s="2" customFormat="1">
      <c r="A227" s="30"/>
      <c r="B227" s="31"/>
      <c r="C227" s="30"/>
      <c r="D227" s="152" t="s">
        <v>132</v>
      </c>
      <c r="E227" s="30"/>
      <c r="F227" s="153" t="s">
        <v>332</v>
      </c>
      <c r="G227" s="30"/>
      <c r="H227" s="30"/>
      <c r="I227" s="30"/>
      <c r="J227" s="30"/>
      <c r="K227" s="30"/>
      <c r="L227" s="31"/>
      <c r="M227" s="150"/>
      <c r="N227" s="151"/>
      <c r="O227" s="51"/>
      <c r="P227" s="51"/>
      <c r="Q227" s="51"/>
      <c r="R227" s="51"/>
      <c r="S227" s="51"/>
      <c r="T227" s="52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8" t="s">
        <v>132</v>
      </c>
      <c r="AU227" s="18" t="s">
        <v>77</v>
      </c>
    </row>
    <row r="228" spans="1:65" s="12" customFormat="1" ht="22.9" customHeight="1">
      <c r="B228" s="123"/>
      <c r="D228" s="124" t="s">
        <v>67</v>
      </c>
      <c r="E228" s="133" t="s">
        <v>333</v>
      </c>
      <c r="F228" s="133" t="s">
        <v>334</v>
      </c>
      <c r="J228" s="134">
        <f>BK228</f>
        <v>0</v>
      </c>
      <c r="L228" s="123"/>
      <c r="M228" s="127"/>
      <c r="N228" s="128"/>
      <c r="O228" s="128"/>
      <c r="P228" s="129">
        <f>SUM(P229:P251)</f>
        <v>94.361143999999996</v>
      </c>
      <c r="Q228" s="128"/>
      <c r="R228" s="129">
        <f>SUM(R229:R251)</f>
        <v>0.28424360999999998</v>
      </c>
      <c r="S228" s="128"/>
      <c r="T228" s="130">
        <f>SUM(T229:T251)</f>
        <v>0</v>
      </c>
      <c r="AR228" s="124" t="s">
        <v>77</v>
      </c>
      <c r="AT228" s="131" t="s">
        <v>67</v>
      </c>
      <c r="AU228" s="131" t="s">
        <v>73</v>
      </c>
      <c r="AY228" s="124" t="s">
        <v>122</v>
      </c>
      <c r="BK228" s="132">
        <f>SUM(BK229:BK251)</f>
        <v>0</v>
      </c>
    </row>
    <row r="229" spans="1:65" s="2" customFormat="1" ht="21.75" customHeight="1">
      <c r="A229" s="30"/>
      <c r="B229" s="135"/>
      <c r="C229" s="136" t="s">
        <v>326</v>
      </c>
      <c r="D229" s="136" t="s">
        <v>124</v>
      </c>
      <c r="E229" s="137" t="s">
        <v>336</v>
      </c>
      <c r="F229" s="138" t="s">
        <v>337</v>
      </c>
      <c r="G229" s="139" t="s">
        <v>151</v>
      </c>
      <c r="H229" s="140">
        <v>193.363</v>
      </c>
      <c r="I229" s="141"/>
      <c r="J229" s="141">
        <f>ROUND(I229*H229,2)</f>
        <v>0</v>
      </c>
      <c r="K229" s="138" t="s">
        <v>128</v>
      </c>
      <c r="L229" s="31"/>
      <c r="M229" s="142" t="s">
        <v>3</v>
      </c>
      <c r="N229" s="143" t="s">
        <v>39</v>
      </c>
      <c r="O229" s="144">
        <v>9.5000000000000001E-2</v>
      </c>
      <c r="P229" s="144">
        <f>O229*H229</f>
        <v>18.369485000000001</v>
      </c>
      <c r="Q229" s="144">
        <v>1.2999999999999999E-4</v>
      </c>
      <c r="R229" s="144">
        <f>Q229*H229</f>
        <v>2.5137189999999997E-2</v>
      </c>
      <c r="S229" s="144">
        <v>0</v>
      </c>
      <c r="T229" s="145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6" t="s">
        <v>240</v>
      </c>
      <c r="AT229" s="146" t="s">
        <v>124</v>
      </c>
      <c r="AU229" s="146" t="s">
        <v>77</v>
      </c>
      <c r="AY229" s="18" t="s">
        <v>122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73</v>
      </c>
      <c r="BK229" s="147">
        <f>ROUND(I229*H229,2)</f>
        <v>0</v>
      </c>
      <c r="BL229" s="18" t="s">
        <v>240</v>
      </c>
      <c r="BM229" s="146" t="s">
        <v>338</v>
      </c>
    </row>
    <row r="230" spans="1:65" s="2" customFormat="1" ht="19.5">
      <c r="A230" s="30"/>
      <c r="B230" s="31"/>
      <c r="C230" s="30"/>
      <c r="D230" s="148" t="s">
        <v>130</v>
      </c>
      <c r="E230" s="30"/>
      <c r="F230" s="149" t="s">
        <v>339</v>
      </c>
      <c r="G230" s="30"/>
      <c r="H230" s="30"/>
      <c r="I230" s="30"/>
      <c r="J230" s="30"/>
      <c r="K230" s="30"/>
      <c r="L230" s="31"/>
      <c r="M230" s="150"/>
      <c r="N230" s="151"/>
      <c r="O230" s="51"/>
      <c r="P230" s="51"/>
      <c r="Q230" s="51"/>
      <c r="R230" s="51"/>
      <c r="S230" s="51"/>
      <c r="T230" s="52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8" t="s">
        <v>130</v>
      </c>
      <c r="AU230" s="18" t="s">
        <v>77</v>
      </c>
    </row>
    <row r="231" spans="1:65" s="2" customFormat="1">
      <c r="A231" s="30"/>
      <c r="B231" s="31"/>
      <c r="C231" s="30"/>
      <c r="D231" s="152" t="s">
        <v>132</v>
      </c>
      <c r="E231" s="30"/>
      <c r="F231" s="153" t="s">
        <v>340</v>
      </c>
      <c r="G231" s="30"/>
      <c r="H231" s="30"/>
      <c r="I231" s="30"/>
      <c r="J231" s="30"/>
      <c r="K231" s="30"/>
      <c r="L231" s="31"/>
      <c r="M231" s="150"/>
      <c r="N231" s="151"/>
      <c r="O231" s="51"/>
      <c r="P231" s="51"/>
      <c r="Q231" s="51"/>
      <c r="R231" s="51"/>
      <c r="S231" s="51"/>
      <c r="T231" s="52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8" t="s">
        <v>132</v>
      </c>
      <c r="AU231" s="18" t="s">
        <v>77</v>
      </c>
    </row>
    <row r="232" spans="1:65" s="13" customFormat="1">
      <c r="B232" s="154"/>
      <c r="D232" s="148" t="s">
        <v>134</v>
      </c>
      <c r="E232" s="155" t="s">
        <v>3</v>
      </c>
      <c r="F232" s="156" t="s">
        <v>173</v>
      </c>
      <c r="H232" s="155" t="s">
        <v>3</v>
      </c>
      <c r="L232" s="154"/>
      <c r="M232" s="157"/>
      <c r="N232" s="158"/>
      <c r="O232" s="158"/>
      <c r="P232" s="158"/>
      <c r="Q232" s="158"/>
      <c r="R232" s="158"/>
      <c r="S232" s="158"/>
      <c r="T232" s="159"/>
      <c r="AT232" s="155" t="s">
        <v>134</v>
      </c>
      <c r="AU232" s="155" t="s">
        <v>77</v>
      </c>
      <c r="AV232" s="13" t="s">
        <v>73</v>
      </c>
      <c r="AW232" s="13" t="s">
        <v>29</v>
      </c>
      <c r="AX232" s="13" t="s">
        <v>68</v>
      </c>
      <c r="AY232" s="155" t="s">
        <v>122</v>
      </c>
    </row>
    <row r="233" spans="1:65" s="14" customFormat="1">
      <c r="B233" s="160"/>
      <c r="D233" s="148" t="s">
        <v>134</v>
      </c>
      <c r="E233" s="161" t="s">
        <v>3</v>
      </c>
      <c r="F233" s="162" t="s">
        <v>377</v>
      </c>
      <c r="H233" s="163">
        <v>30.12</v>
      </c>
      <c r="L233" s="160"/>
      <c r="M233" s="164"/>
      <c r="N233" s="165"/>
      <c r="O233" s="165"/>
      <c r="P233" s="165"/>
      <c r="Q233" s="165"/>
      <c r="R233" s="165"/>
      <c r="S233" s="165"/>
      <c r="T233" s="166"/>
      <c r="AT233" s="161" t="s">
        <v>134</v>
      </c>
      <c r="AU233" s="161" t="s">
        <v>77</v>
      </c>
      <c r="AV233" s="14" t="s">
        <v>77</v>
      </c>
      <c r="AW233" s="14" t="s">
        <v>29</v>
      </c>
      <c r="AX233" s="14" t="s">
        <v>68</v>
      </c>
      <c r="AY233" s="161" t="s">
        <v>122</v>
      </c>
    </row>
    <row r="234" spans="1:65" s="14" customFormat="1">
      <c r="B234" s="160"/>
      <c r="D234" s="148" t="s">
        <v>134</v>
      </c>
      <c r="E234" s="161" t="s">
        <v>3</v>
      </c>
      <c r="F234" s="162" t="s">
        <v>378</v>
      </c>
      <c r="H234" s="163">
        <v>123.69</v>
      </c>
      <c r="L234" s="160"/>
      <c r="M234" s="164"/>
      <c r="N234" s="165"/>
      <c r="O234" s="165"/>
      <c r="P234" s="165"/>
      <c r="Q234" s="165"/>
      <c r="R234" s="165"/>
      <c r="S234" s="165"/>
      <c r="T234" s="166"/>
      <c r="AT234" s="161" t="s">
        <v>134</v>
      </c>
      <c r="AU234" s="161" t="s">
        <v>77</v>
      </c>
      <c r="AV234" s="14" t="s">
        <v>77</v>
      </c>
      <c r="AW234" s="14" t="s">
        <v>29</v>
      </c>
      <c r="AX234" s="14" t="s">
        <v>68</v>
      </c>
      <c r="AY234" s="161" t="s">
        <v>122</v>
      </c>
    </row>
    <row r="235" spans="1:65" s="13" customFormat="1">
      <c r="B235" s="154"/>
      <c r="D235" s="148" t="s">
        <v>134</v>
      </c>
      <c r="E235" s="155" t="s">
        <v>3</v>
      </c>
      <c r="F235" s="156" t="s">
        <v>176</v>
      </c>
      <c r="H235" s="155" t="s">
        <v>3</v>
      </c>
      <c r="L235" s="154"/>
      <c r="M235" s="157"/>
      <c r="N235" s="158"/>
      <c r="O235" s="158"/>
      <c r="P235" s="158"/>
      <c r="Q235" s="158"/>
      <c r="R235" s="158"/>
      <c r="S235" s="158"/>
      <c r="T235" s="159"/>
      <c r="AT235" s="155" t="s">
        <v>134</v>
      </c>
      <c r="AU235" s="155" t="s">
        <v>77</v>
      </c>
      <c r="AV235" s="13" t="s">
        <v>73</v>
      </c>
      <c r="AW235" s="13" t="s">
        <v>29</v>
      </c>
      <c r="AX235" s="13" t="s">
        <v>68</v>
      </c>
      <c r="AY235" s="155" t="s">
        <v>122</v>
      </c>
    </row>
    <row r="236" spans="1:65" s="14" customFormat="1">
      <c r="B236" s="160"/>
      <c r="D236" s="148" t="s">
        <v>134</v>
      </c>
      <c r="E236" s="161" t="s">
        <v>3</v>
      </c>
      <c r="F236" s="162" t="s">
        <v>379</v>
      </c>
      <c r="H236" s="163">
        <v>22.449000000000002</v>
      </c>
      <c r="L236" s="160"/>
      <c r="M236" s="164"/>
      <c r="N236" s="165"/>
      <c r="O236" s="165"/>
      <c r="P236" s="165"/>
      <c r="Q236" s="165"/>
      <c r="R236" s="165"/>
      <c r="S236" s="165"/>
      <c r="T236" s="166"/>
      <c r="AT236" s="161" t="s">
        <v>134</v>
      </c>
      <c r="AU236" s="161" t="s">
        <v>77</v>
      </c>
      <c r="AV236" s="14" t="s">
        <v>77</v>
      </c>
      <c r="AW236" s="14" t="s">
        <v>29</v>
      </c>
      <c r="AX236" s="14" t="s">
        <v>68</v>
      </c>
      <c r="AY236" s="161" t="s">
        <v>122</v>
      </c>
    </row>
    <row r="237" spans="1:65" s="13" customFormat="1">
      <c r="B237" s="154"/>
      <c r="D237" s="148" t="s">
        <v>134</v>
      </c>
      <c r="E237" s="155" t="s">
        <v>3</v>
      </c>
      <c r="F237" s="156" t="s">
        <v>155</v>
      </c>
      <c r="H237" s="155" t="s">
        <v>3</v>
      </c>
      <c r="L237" s="154"/>
      <c r="M237" s="157"/>
      <c r="N237" s="158"/>
      <c r="O237" s="158"/>
      <c r="P237" s="158"/>
      <c r="Q237" s="158"/>
      <c r="R237" s="158"/>
      <c r="S237" s="158"/>
      <c r="T237" s="159"/>
      <c r="AT237" s="155" t="s">
        <v>134</v>
      </c>
      <c r="AU237" s="155" t="s">
        <v>77</v>
      </c>
      <c r="AV237" s="13" t="s">
        <v>73</v>
      </c>
      <c r="AW237" s="13" t="s">
        <v>29</v>
      </c>
      <c r="AX237" s="13" t="s">
        <v>68</v>
      </c>
      <c r="AY237" s="155" t="s">
        <v>122</v>
      </c>
    </row>
    <row r="238" spans="1:65" s="14" customFormat="1">
      <c r="B238" s="160"/>
      <c r="D238" s="148" t="s">
        <v>134</v>
      </c>
      <c r="E238" s="161" t="s">
        <v>3</v>
      </c>
      <c r="F238" s="162" t="s">
        <v>375</v>
      </c>
      <c r="H238" s="163">
        <v>17.103999999999999</v>
      </c>
      <c r="L238" s="160"/>
      <c r="M238" s="164"/>
      <c r="N238" s="165"/>
      <c r="O238" s="165"/>
      <c r="P238" s="165"/>
      <c r="Q238" s="165"/>
      <c r="R238" s="165"/>
      <c r="S238" s="165"/>
      <c r="T238" s="166"/>
      <c r="AT238" s="161" t="s">
        <v>134</v>
      </c>
      <c r="AU238" s="161" t="s">
        <v>77</v>
      </c>
      <c r="AV238" s="14" t="s">
        <v>77</v>
      </c>
      <c r="AW238" s="14" t="s">
        <v>29</v>
      </c>
      <c r="AX238" s="14" t="s">
        <v>68</v>
      </c>
      <c r="AY238" s="161" t="s">
        <v>122</v>
      </c>
    </row>
    <row r="239" spans="1:65" s="15" customFormat="1">
      <c r="B239" s="167"/>
      <c r="D239" s="148" t="s">
        <v>134</v>
      </c>
      <c r="E239" s="168" t="s">
        <v>3</v>
      </c>
      <c r="F239" s="169" t="s">
        <v>146</v>
      </c>
      <c r="H239" s="170">
        <v>193.363</v>
      </c>
      <c r="L239" s="167"/>
      <c r="M239" s="171"/>
      <c r="N239" s="172"/>
      <c r="O239" s="172"/>
      <c r="P239" s="172"/>
      <c r="Q239" s="172"/>
      <c r="R239" s="172"/>
      <c r="S239" s="172"/>
      <c r="T239" s="173"/>
      <c r="AT239" s="168" t="s">
        <v>134</v>
      </c>
      <c r="AU239" s="168" t="s">
        <v>77</v>
      </c>
      <c r="AV239" s="15" t="s">
        <v>83</v>
      </c>
      <c r="AW239" s="15" t="s">
        <v>29</v>
      </c>
      <c r="AX239" s="15" t="s">
        <v>73</v>
      </c>
      <c r="AY239" s="168" t="s">
        <v>122</v>
      </c>
    </row>
    <row r="240" spans="1:65" s="2" customFormat="1" ht="37.9" customHeight="1">
      <c r="A240" s="30"/>
      <c r="B240" s="135"/>
      <c r="C240" s="136" t="s">
        <v>335</v>
      </c>
      <c r="D240" s="136" t="s">
        <v>124</v>
      </c>
      <c r="E240" s="137" t="s">
        <v>342</v>
      </c>
      <c r="F240" s="138" t="s">
        <v>343</v>
      </c>
      <c r="G240" s="139" t="s">
        <v>151</v>
      </c>
      <c r="H240" s="140">
        <v>58.009</v>
      </c>
      <c r="I240" s="141"/>
      <c r="J240" s="141">
        <f>ROUND(I240*H240,2)</f>
        <v>0</v>
      </c>
      <c r="K240" s="138" t="s">
        <v>3</v>
      </c>
      <c r="L240" s="31"/>
      <c r="M240" s="142" t="s">
        <v>3</v>
      </c>
      <c r="N240" s="143" t="s">
        <v>39</v>
      </c>
      <c r="O240" s="144">
        <v>0</v>
      </c>
      <c r="P240" s="144">
        <f>O240*H240</f>
        <v>0</v>
      </c>
      <c r="Q240" s="144">
        <v>0</v>
      </c>
      <c r="R240" s="144">
        <f>Q240*H240</f>
        <v>0</v>
      </c>
      <c r="S240" s="144">
        <v>0</v>
      </c>
      <c r="T240" s="145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46" t="s">
        <v>240</v>
      </c>
      <c r="AT240" s="146" t="s">
        <v>124</v>
      </c>
      <c r="AU240" s="146" t="s">
        <v>77</v>
      </c>
      <c r="AY240" s="18" t="s">
        <v>122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8" t="s">
        <v>73</v>
      </c>
      <c r="BK240" s="147">
        <f>ROUND(I240*H240,2)</f>
        <v>0</v>
      </c>
      <c r="BL240" s="18" t="s">
        <v>240</v>
      </c>
      <c r="BM240" s="146" t="s">
        <v>344</v>
      </c>
    </row>
    <row r="241" spans="1:65" s="2" customFormat="1" ht="19.5">
      <c r="A241" s="30"/>
      <c r="B241" s="31"/>
      <c r="C241" s="30"/>
      <c r="D241" s="148" t="s">
        <v>130</v>
      </c>
      <c r="E241" s="30"/>
      <c r="F241" s="149" t="s">
        <v>343</v>
      </c>
      <c r="G241" s="30"/>
      <c r="H241" s="30"/>
      <c r="I241" s="30"/>
      <c r="J241" s="30"/>
      <c r="K241" s="30"/>
      <c r="L241" s="31"/>
      <c r="M241" s="150"/>
      <c r="N241" s="151"/>
      <c r="O241" s="51"/>
      <c r="P241" s="51"/>
      <c r="Q241" s="51"/>
      <c r="R241" s="51"/>
      <c r="S241" s="51"/>
      <c r="T241" s="52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8" t="s">
        <v>130</v>
      </c>
      <c r="AU241" s="18" t="s">
        <v>77</v>
      </c>
    </row>
    <row r="242" spans="1:65" s="13" customFormat="1">
      <c r="B242" s="154"/>
      <c r="D242" s="148" t="s">
        <v>134</v>
      </c>
      <c r="E242" s="155" t="s">
        <v>3</v>
      </c>
      <c r="F242" s="156" t="s">
        <v>345</v>
      </c>
      <c r="H242" s="155" t="s">
        <v>3</v>
      </c>
      <c r="L242" s="154"/>
      <c r="M242" s="157"/>
      <c r="N242" s="158"/>
      <c r="O242" s="158"/>
      <c r="P242" s="158"/>
      <c r="Q242" s="158"/>
      <c r="R242" s="158"/>
      <c r="S242" s="158"/>
      <c r="T242" s="159"/>
      <c r="AT242" s="155" t="s">
        <v>134</v>
      </c>
      <c r="AU242" s="155" t="s">
        <v>77</v>
      </c>
      <c r="AV242" s="13" t="s">
        <v>73</v>
      </c>
      <c r="AW242" s="13" t="s">
        <v>29</v>
      </c>
      <c r="AX242" s="13" t="s">
        <v>68</v>
      </c>
      <c r="AY242" s="155" t="s">
        <v>122</v>
      </c>
    </row>
    <row r="243" spans="1:65" s="14" customFormat="1">
      <c r="B243" s="160"/>
      <c r="D243" s="148" t="s">
        <v>134</v>
      </c>
      <c r="E243" s="161" t="s">
        <v>3</v>
      </c>
      <c r="F243" s="162" t="s">
        <v>391</v>
      </c>
      <c r="H243" s="163">
        <v>58.009</v>
      </c>
      <c r="L243" s="160"/>
      <c r="M243" s="164"/>
      <c r="N243" s="165"/>
      <c r="O243" s="165"/>
      <c r="P243" s="165"/>
      <c r="Q243" s="165"/>
      <c r="R243" s="165"/>
      <c r="S243" s="165"/>
      <c r="T243" s="166"/>
      <c r="AT243" s="161" t="s">
        <v>134</v>
      </c>
      <c r="AU243" s="161" t="s">
        <v>77</v>
      </c>
      <c r="AV243" s="14" t="s">
        <v>77</v>
      </c>
      <c r="AW243" s="14" t="s">
        <v>29</v>
      </c>
      <c r="AX243" s="14" t="s">
        <v>73</v>
      </c>
      <c r="AY243" s="161" t="s">
        <v>122</v>
      </c>
    </row>
    <row r="244" spans="1:65" s="2" customFormat="1" ht="44.25" customHeight="1">
      <c r="A244" s="30"/>
      <c r="B244" s="135"/>
      <c r="C244" s="136" t="s">
        <v>341</v>
      </c>
      <c r="D244" s="136" t="s">
        <v>124</v>
      </c>
      <c r="E244" s="137" t="s">
        <v>348</v>
      </c>
      <c r="F244" s="138" t="s">
        <v>349</v>
      </c>
      <c r="G244" s="139" t="s">
        <v>151</v>
      </c>
      <c r="H244" s="140">
        <v>193.363</v>
      </c>
      <c r="I244" s="141"/>
      <c r="J244" s="141">
        <f>ROUND(I244*H244,2)</f>
        <v>0</v>
      </c>
      <c r="K244" s="138" t="s">
        <v>3</v>
      </c>
      <c r="L244" s="31"/>
      <c r="M244" s="142" t="s">
        <v>3</v>
      </c>
      <c r="N244" s="143" t="s">
        <v>39</v>
      </c>
      <c r="O244" s="144">
        <v>0.123</v>
      </c>
      <c r="P244" s="144">
        <f>O244*H244</f>
        <v>23.783649</v>
      </c>
      <c r="Q244" s="144">
        <v>2.5000000000000001E-4</v>
      </c>
      <c r="R244" s="144">
        <f>Q244*H244</f>
        <v>4.8340750000000002E-2</v>
      </c>
      <c r="S244" s="144">
        <v>0</v>
      </c>
      <c r="T244" s="145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46" t="s">
        <v>240</v>
      </c>
      <c r="AT244" s="146" t="s">
        <v>124</v>
      </c>
      <c r="AU244" s="146" t="s">
        <v>77</v>
      </c>
      <c r="AY244" s="18" t="s">
        <v>122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73</v>
      </c>
      <c r="BK244" s="147">
        <f>ROUND(I244*H244,2)</f>
        <v>0</v>
      </c>
      <c r="BL244" s="18" t="s">
        <v>240</v>
      </c>
      <c r="BM244" s="146" t="s">
        <v>350</v>
      </c>
    </row>
    <row r="245" spans="1:65" s="2" customFormat="1" ht="29.25">
      <c r="A245" s="30"/>
      <c r="B245" s="31"/>
      <c r="C245" s="30"/>
      <c r="D245" s="148" t="s">
        <v>130</v>
      </c>
      <c r="E245" s="30"/>
      <c r="F245" s="149" t="s">
        <v>349</v>
      </c>
      <c r="G245" s="30"/>
      <c r="H245" s="30"/>
      <c r="I245" s="30"/>
      <c r="J245" s="30"/>
      <c r="K245" s="30"/>
      <c r="L245" s="31"/>
      <c r="M245" s="150"/>
      <c r="N245" s="151"/>
      <c r="O245" s="51"/>
      <c r="P245" s="51"/>
      <c r="Q245" s="51"/>
      <c r="R245" s="51"/>
      <c r="S245" s="51"/>
      <c r="T245" s="52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8" t="s">
        <v>130</v>
      </c>
      <c r="AU245" s="18" t="s">
        <v>77</v>
      </c>
    </row>
    <row r="246" spans="1:65" s="2" customFormat="1" ht="24.2" customHeight="1">
      <c r="A246" s="30"/>
      <c r="B246" s="135"/>
      <c r="C246" s="136" t="s">
        <v>347</v>
      </c>
      <c r="D246" s="136" t="s">
        <v>124</v>
      </c>
      <c r="E246" s="137" t="s">
        <v>352</v>
      </c>
      <c r="F246" s="138" t="s">
        <v>353</v>
      </c>
      <c r="G246" s="139" t="s">
        <v>151</v>
      </c>
      <c r="H246" s="140">
        <v>193.363</v>
      </c>
      <c r="I246" s="141"/>
      <c r="J246" s="141">
        <f>ROUND(I246*H246,2)</f>
        <v>0</v>
      </c>
      <c r="K246" s="138" t="s">
        <v>128</v>
      </c>
      <c r="L246" s="31"/>
      <c r="M246" s="142" t="s">
        <v>3</v>
      </c>
      <c r="N246" s="143" t="s">
        <v>39</v>
      </c>
      <c r="O246" s="144">
        <v>0.27</v>
      </c>
      <c r="P246" s="144">
        <f>O246*H246</f>
        <v>52.208010000000002</v>
      </c>
      <c r="Q246" s="144">
        <v>1.0300000000000001E-3</v>
      </c>
      <c r="R246" s="144">
        <f>Q246*H246</f>
        <v>0.19916389000000001</v>
      </c>
      <c r="S246" s="144">
        <v>0</v>
      </c>
      <c r="T246" s="145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46" t="s">
        <v>240</v>
      </c>
      <c r="AT246" s="146" t="s">
        <v>124</v>
      </c>
      <c r="AU246" s="146" t="s">
        <v>77</v>
      </c>
      <c r="AY246" s="18" t="s">
        <v>122</v>
      </c>
      <c r="BE246" s="147">
        <f>IF(N246="základní",J246,0)</f>
        <v>0</v>
      </c>
      <c r="BF246" s="147">
        <f>IF(N246="snížená",J246,0)</f>
        <v>0</v>
      </c>
      <c r="BG246" s="147">
        <f>IF(N246="zákl. přenesená",J246,0)</f>
        <v>0</v>
      </c>
      <c r="BH246" s="147">
        <f>IF(N246="sníž. přenesená",J246,0)</f>
        <v>0</v>
      </c>
      <c r="BI246" s="147">
        <f>IF(N246="nulová",J246,0)</f>
        <v>0</v>
      </c>
      <c r="BJ246" s="18" t="s">
        <v>73</v>
      </c>
      <c r="BK246" s="147">
        <f>ROUND(I246*H246,2)</f>
        <v>0</v>
      </c>
      <c r="BL246" s="18" t="s">
        <v>240</v>
      </c>
      <c r="BM246" s="146" t="s">
        <v>354</v>
      </c>
    </row>
    <row r="247" spans="1:65" s="2" customFormat="1" ht="29.25">
      <c r="A247" s="30"/>
      <c r="B247" s="31"/>
      <c r="C247" s="30"/>
      <c r="D247" s="148" t="s">
        <v>130</v>
      </c>
      <c r="E247" s="30"/>
      <c r="F247" s="149" t="s">
        <v>355</v>
      </c>
      <c r="G247" s="30"/>
      <c r="H247" s="30"/>
      <c r="I247" s="30"/>
      <c r="J247" s="30"/>
      <c r="K247" s="30"/>
      <c r="L247" s="31"/>
      <c r="M247" s="150"/>
      <c r="N247" s="151"/>
      <c r="O247" s="51"/>
      <c r="P247" s="51"/>
      <c r="Q247" s="51"/>
      <c r="R247" s="51"/>
      <c r="S247" s="51"/>
      <c r="T247" s="52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T247" s="18" t="s">
        <v>130</v>
      </c>
      <c r="AU247" s="18" t="s">
        <v>77</v>
      </c>
    </row>
    <row r="248" spans="1:65" s="2" customFormat="1">
      <c r="A248" s="30"/>
      <c r="B248" s="31"/>
      <c r="C248" s="30"/>
      <c r="D248" s="152" t="s">
        <v>132</v>
      </c>
      <c r="E248" s="30"/>
      <c r="F248" s="153" t="s">
        <v>356</v>
      </c>
      <c r="G248" s="30"/>
      <c r="H248" s="30"/>
      <c r="I248" s="30"/>
      <c r="J248" s="30"/>
      <c r="K248" s="30"/>
      <c r="L248" s="31"/>
      <c r="M248" s="150"/>
      <c r="N248" s="151"/>
      <c r="O248" s="51"/>
      <c r="P248" s="51"/>
      <c r="Q248" s="51"/>
      <c r="R248" s="51"/>
      <c r="S248" s="51"/>
      <c r="T248" s="52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8" t="s">
        <v>132</v>
      </c>
      <c r="AU248" s="18" t="s">
        <v>77</v>
      </c>
    </row>
    <row r="249" spans="1:65" s="2" customFormat="1" ht="24.2" customHeight="1">
      <c r="A249" s="30"/>
      <c r="B249" s="135"/>
      <c r="C249" s="136" t="s">
        <v>351</v>
      </c>
      <c r="D249" s="136" t="s">
        <v>124</v>
      </c>
      <c r="E249" s="137" t="s">
        <v>358</v>
      </c>
      <c r="F249" s="138" t="s">
        <v>359</v>
      </c>
      <c r="G249" s="139" t="s">
        <v>151</v>
      </c>
      <c r="H249" s="140">
        <v>193.363</v>
      </c>
      <c r="I249" s="141"/>
      <c r="J249" s="141">
        <f>ROUND(I249*H249,2)</f>
        <v>0</v>
      </c>
      <c r="K249" s="138" t="s">
        <v>128</v>
      </c>
      <c r="L249" s="31"/>
      <c r="M249" s="142" t="s">
        <v>3</v>
      </c>
      <c r="N249" s="143" t="s">
        <v>39</v>
      </c>
      <c r="O249" s="144">
        <v>0</v>
      </c>
      <c r="P249" s="144">
        <f>O249*H249</f>
        <v>0</v>
      </c>
      <c r="Q249" s="144">
        <v>6.0000000000000002E-5</v>
      </c>
      <c r="R249" s="144">
        <f>Q249*H249</f>
        <v>1.1601780000000001E-2</v>
      </c>
      <c r="S249" s="144">
        <v>0</v>
      </c>
      <c r="T249" s="145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46" t="s">
        <v>240</v>
      </c>
      <c r="AT249" s="146" t="s">
        <v>124</v>
      </c>
      <c r="AU249" s="146" t="s">
        <v>77</v>
      </c>
      <c r="AY249" s="18" t="s">
        <v>122</v>
      </c>
      <c r="BE249" s="147">
        <f>IF(N249="základní",J249,0)</f>
        <v>0</v>
      </c>
      <c r="BF249" s="147">
        <f>IF(N249="snížená",J249,0)</f>
        <v>0</v>
      </c>
      <c r="BG249" s="147">
        <f>IF(N249="zákl. přenesená",J249,0)</f>
        <v>0</v>
      </c>
      <c r="BH249" s="147">
        <f>IF(N249="sníž. přenesená",J249,0)</f>
        <v>0</v>
      </c>
      <c r="BI249" s="147">
        <f>IF(N249="nulová",J249,0)</f>
        <v>0</v>
      </c>
      <c r="BJ249" s="18" t="s">
        <v>73</v>
      </c>
      <c r="BK249" s="147">
        <f>ROUND(I249*H249,2)</f>
        <v>0</v>
      </c>
      <c r="BL249" s="18" t="s">
        <v>240</v>
      </c>
      <c r="BM249" s="146" t="s">
        <v>360</v>
      </c>
    </row>
    <row r="250" spans="1:65" s="2" customFormat="1" ht="29.25">
      <c r="A250" s="30"/>
      <c r="B250" s="31"/>
      <c r="C250" s="30"/>
      <c r="D250" s="148" t="s">
        <v>130</v>
      </c>
      <c r="E250" s="30"/>
      <c r="F250" s="149" t="s">
        <v>361</v>
      </c>
      <c r="G250" s="30"/>
      <c r="H250" s="30"/>
      <c r="I250" s="30"/>
      <c r="J250" s="30"/>
      <c r="K250" s="30"/>
      <c r="L250" s="31"/>
      <c r="M250" s="150"/>
      <c r="N250" s="151"/>
      <c r="O250" s="51"/>
      <c r="P250" s="51"/>
      <c r="Q250" s="51"/>
      <c r="R250" s="51"/>
      <c r="S250" s="51"/>
      <c r="T250" s="52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8" t="s">
        <v>130</v>
      </c>
      <c r="AU250" s="18" t="s">
        <v>77</v>
      </c>
    </row>
    <row r="251" spans="1:65" s="2" customFormat="1">
      <c r="A251" s="30"/>
      <c r="B251" s="31"/>
      <c r="C251" s="30"/>
      <c r="D251" s="152" t="s">
        <v>132</v>
      </c>
      <c r="E251" s="30"/>
      <c r="F251" s="153" t="s">
        <v>362</v>
      </c>
      <c r="G251" s="30"/>
      <c r="H251" s="30"/>
      <c r="I251" s="30"/>
      <c r="J251" s="30"/>
      <c r="K251" s="30"/>
      <c r="L251" s="31"/>
      <c r="M251" s="150"/>
      <c r="N251" s="151"/>
      <c r="O251" s="51"/>
      <c r="P251" s="51"/>
      <c r="Q251" s="51"/>
      <c r="R251" s="51"/>
      <c r="S251" s="51"/>
      <c r="T251" s="52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8" t="s">
        <v>132</v>
      </c>
      <c r="AU251" s="18" t="s">
        <v>77</v>
      </c>
    </row>
    <row r="252" spans="1:65" s="12" customFormat="1" ht="25.9" customHeight="1">
      <c r="B252" s="123"/>
      <c r="D252" s="124" t="s">
        <v>67</v>
      </c>
      <c r="E252" s="125" t="s">
        <v>263</v>
      </c>
      <c r="F252" s="125" t="s">
        <v>363</v>
      </c>
      <c r="J252" s="126">
        <f>BK252</f>
        <v>0</v>
      </c>
      <c r="L252" s="123"/>
      <c r="M252" s="127"/>
      <c r="N252" s="128"/>
      <c r="O252" s="128"/>
      <c r="P252" s="129">
        <f>P253</f>
        <v>0</v>
      </c>
      <c r="Q252" s="128"/>
      <c r="R252" s="129">
        <f>R253</f>
        <v>0</v>
      </c>
      <c r="S252" s="128"/>
      <c r="T252" s="130">
        <f>T253</f>
        <v>0</v>
      </c>
      <c r="AR252" s="124" t="s">
        <v>80</v>
      </c>
      <c r="AT252" s="131" t="s">
        <v>67</v>
      </c>
      <c r="AU252" s="131" t="s">
        <v>68</v>
      </c>
      <c r="AY252" s="124" t="s">
        <v>122</v>
      </c>
      <c r="BK252" s="132">
        <f>BK253</f>
        <v>0</v>
      </c>
    </row>
    <row r="253" spans="1:65" s="12" customFormat="1" ht="22.9" customHeight="1">
      <c r="B253" s="123"/>
      <c r="D253" s="124" t="s">
        <v>67</v>
      </c>
      <c r="E253" s="133" t="s">
        <v>364</v>
      </c>
      <c r="F253" s="133" t="s">
        <v>365</v>
      </c>
      <c r="J253" s="134">
        <f>BK253</f>
        <v>0</v>
      </c>
      <c r="L253" s="123"/>
      <c r="M253" s="127"/>
      <c r="N253" s="128"/>
      <c r="O253" s="128"/>
      <c r="P253" s="129">
        <f>SUM(P254:P255)</f>
        <v>0</v>
      </c>
      <c r="Q253" s="128"/>
      <c r="R253" s="129">
        <f>SUM(R254:R255)</f>
        <v>0</v>
      </c>
      <c r="S253" s="128"/>
      <c r="T253" s="130">
        <f>SUM(T254:T255)</f>
        <v>0</v>
      </c>
      <c r="AR253" s="124" t="s">
        <v>80</v>
      </c>
      <c r="AT253" s="131" t="s">
        <v>67</v>
      </c>
      <c r="AU253" s="131" t="s">
        <v>73</v>
      </c>
      <c r="AY253" s="124" t="s">
        <v>122</v>
      </c>
      <c r="BK253" s="132">
        <f>SUM(BK254:BK255)</f>
        <v>0</v>
      </c>
    </row>
    <row r="254" spans="1:65" s="2" customFormat="1" ht="21.75" customHeight="1">
      <c r="A254" s="30"/>
      <c r="B254" s="135"/>
      <c r="C254" s="136" t="s">
        <v>357</v>
      </c>
      <c r="D254" s="136" t="s">
        <v>124</v>
      </c>
      <c r="E254" s="137" t="s">
        <v>367</v>
      </c>
      <c r="F254" s="138" t="s">
        <v>368</v>
      </c>
      <c r="G254" s="139" t="s">
        <v>140</v>
      </c>
      <c r="H254" s="140">
        <v>9</v>
      </c>
      <c r="I254" s="141"/>
      <c r="J254" s="141">
        <f>ROUND(I254*H254,2)</f>
        <v>0</v>
      </c>
      <c r="K254" s="138" t="s">
        <v>3</v>
      </c>
      <c r="L254" s="31"/>
      <c r="M254" s="142" t="s">
        <v>3</v>
      </c>
      <c r="N254" s="143" t="s">
        <v>39</v>
      </c>
      <c r="O254" s="144">
        <v>0</v>
      </c>
      <c r="P254" s="144">
        <f>O254*H254</f>
        <v>0</v>
      </c>
      <c r="Q254" s="144">
        <v>0</v>
      </c>
      <c r="R254" s="144">
        <f>Q254*H254</f>
        <v>0</v>
      </c>
      <c r="S254" s="144">
        <v>0</v>
      </c>
      <c r="T254" s="145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46" t="s">
        <v>369</v>
      </c>
      <c r="AT254" s="146" t="s">
        <v>124</v>
      </c>
      <c r="AU254" s="146" t="s">
        <v>77</v>
      </c>
      <c r="AY254" s="18" t="s">
        <v>122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8" t="s">
        <v>73</v>
      </c>
      <c r="BK254" s="147">
        <f>ROUND(I254*H254,2)</f>
        <v>0</v>
      </c>
      <c r="BL254" s="18" t="s">
        <v>369</v>
      </c>
      <c r="BM254" s="146" t="s">
        <v>370</v>
      </c>
    </row>
    <row r="255" spans="1:65" s="2" customFormat="1">
      <c r="A255" s="30"/>
      <c r="B255" s="31"/>
      <c r="C255" s="30"/>
      <c r="D255" s="148" t="s">
        <v>130</v>
      </c>
      <c r="E255" s="30"/>
      <c r="F255" s="149" t="s">
        <v>368</v>
      </c>
      <c r="G255" s="30"/>
      <c r="H255" s="30"/>
      <c r="I255" s="30"/>
      <c r="J255" s="30"/>
      <c r="K255" s="30"/>
      <c r="L255" s="31"/>
      <c r="M255" s="187"/>
      <c r="N255" s="188"/>
      <c r="O255" s="189"/>
      <c r="P255" s="189"/>
      <c r="Q255" s="189"/>
      <c r="R255" s="189"/>
      <c r="S255" s="189"/>
      <c r="T255" s="19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8" t="s">
        <v>130</v>
      </c>
      <c r="AU255" s="18" t="s">
        <v>77</v>
      </c>
    </row>
    <row r="256" spans="1:65" s="2" customFormat="1" ht="6.95" customHeight="1">
      <c r="A256" s="30"/>
      <c r="B256" s="40"/>
      <c r="C256" s="41"/>
      <c r="D256" s="41"/>
      <c r="E256" s="41"/>
      <c r="F256" s="41"/>
      <c r="G256" s="41"/>
      <c r="H256" s="41"/>
      <c r="I256" s="41"/>
      <c r="J256" s="41"/>
      <c r="K256" s="41"/>
      <c r="L256" s="31"/>
      <c r="M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</sheetData>
  <autoFilter ref="C89:K255"/>
  <mergeCells count="8">
    <mergeCell ref="E80:H80"/>
    <mergeCell ref="E82:H82"/>
    <mergeCell ref="L2:V2"/>
    <mergeCell ref="E7:H7"/>
    <mergeCell ref="E9:H9"/>
    <mergeCell ref="E27:H27"/>
    <mergeCell ref="E48:H48"/>
    <mergeCell ref="E50:H50"/>
  </mergeCells>
  <hyperlinks>
    <hyperlink ref="F95" r:id="rId1"/>
    <hyperlink ref="F101" r:id="rId2"/>
    <hyperlink ref="F108" r:id="rId3"/>
    <hyperlink ref="F113" r:id="rId4"/>
    <hyperlink ref="F116" r:id="rId5"/>
    <hyperlink ref="F120" r:id="rId6"/>
    <hyperlink ref="F129" r:id="rId7"/>
    <hyperlink ref="F138" r:id="rId8"/>
    <hyperlink ref="F151" r:id="rId9"/>
    <hyperlink ref="F157" r:id="rId10"/>
    <hyperlink ref="F163" r:id="rId11"/>
    <hyperlink ref="F167" r:id="rId12"/>
    <hyperlink ref="F170" r:id="rId13"/>
    <hyperlink ref="F173" r:id="rId14"/>
    <hyperlink ref="F177" r:id="rId15"/>
    <hyperlink ref="F180" r:id="rId16"/>
    <hyperlink ref="F196" r:id="rId17"/>
    <hyperlink ref="F199" r:id="rId18"/>
    <hyperlink ref="F202" r:id="rId19"/>
    <hyperlink ref="F206" r:id="rId20"/>
    <hyperlink ref="F211" r:id="rId21"/>
    <hyperlink ref="F216" r:id="rId22"/>
    <hyperlink ref="F221" r:id="rId23"/>
    <hyperlink ref="F224" r:id="rId24"/>
    <hyperlink ref="F227" r:id="rId25"/>
    <hyperlink ref="F231" r:id="rId26"/>
    <hyperlink ref="F248" r:id="rId27"/>
    <hyperlink ref="F251" r:id="rId28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2"/>
  <sheetViews>
    <sheetView showGridLines="0" topLeftCell="A217" workbookViewId="0">
      <selection activeCell="I229" sqref="I22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1:46" s="1" customFormat="1" ht="24.95" customHeight="1">
      <c r="B4" s="21"/>
      <c r="D4" s="22" t="s">
        <v>89</v>
      </c>
      <c r="L4" s="21"/>
      <c r="M4" s="87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305" t="str">
        <f>'Rekapitulace stavby'!K6</f>
        <v>Oprava fasády kostela sv. Archanděla Michaela</v>
      </c>
      <c r="F7" s="306"/>
      <c r="G7" s="306"/>
      <c r="H7" s="306"/>
      <c r="L7" s="21"/>
    </row>
    <row r="8" spans="1:46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96" t="s">
        <v>392</v>
      </c>
      <c r="F9" s="307"/>
      <c r="G9" s="307"/>
      <c r="H9" s="307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3</v>
      </c>
      <c r="G11" s="30"/>
      <c r="H11" s="30"/>
      <c r="I11" s="27" t="s">
        <v>17</v>
      </c>
      <c r="J11" s="25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48"/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3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3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3</v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3</v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3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3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34</v>
      </c>
      <c r="E30" s="30"/>
      <c r="F30" s="30"/>
      <c r="G30" s="30"/>
      <c r="H30" s="30"/>
      <c r="I30" s="30"/>
      <c r="J30" s="64">
        <f>ROUND(J90, 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38</v>
      </c>
      <c r="E33" s="27" t="s">
        <v>39</v>
      </c>
      <c r="F33" s="94">
        <f>ROUND((SUM(BE90:BE231)),  2)</f>
        <v>0</v>
      </c>
      <c r="G33" s="30"/>
      <c r="H33" s="30"/>
      <c r="I33" s="95">
        <v>0.21</v>
      </c>
      <c r="J33" s="94">
        <f>ROUND(((SUM(BE90:BE231))*I33),  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4">
        <f>ROUND((SUM(BF90:BF231)),  2)</f>
        <v>0</v>
      </c>
      <c r="G34" s="30"/>
      <c r="H34" s="30"/>
      <c r="I34" s="95">
        <v>0.15</v>
      </c>
      <c r="J34" s="94">
        <f>ROUND(((SUM(BF90:BF231))*I34),  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4">
        <f>ROUND((SUM(BG90:BG231)),  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4">
        <f>ROUND((SUM(BH90:BH231)),  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4">
        <f>ROUND((SUM(BI90:BI231)),  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2" t="s">
        <v>92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7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305" t="str">
        <f>E7</f>
        <v>Oprava fasády kostela sv. Archanděla Michaela</v>
      </c>
      <c r="F48" s="306"/>
      <c r="G48" s="306"/>
      <c r="H48" s="306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47" s="2" customFormat="1" ht="12" customHeight="1">
      <c r="A49" s="30"/>
      <c r="B49" s="31"/>
      <c r="C49" s="27" t="s">
        <v>90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47" s="2" customFormat="1" ht="16.5" customHeight="1">
      <c r="A50" s="30"/>
      <c r="B50" s="31"/>
      <c r="C50" s="30"/>
      <c r="D50" s="30"/>
      <c r="E50" s="296" t="str">
        <f>E9</f>
        <v>3 - etapa 3 - část 3 a  - dle přiloženého schematu</v>
      </c>
      <c r="F50" s="307"/>
      <c r="G50" s="307"/>
      <c r="H50" s="307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47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47" s="2" customFormat="1" ht="12" customHeight="1">
      <c r="A52" s="30"/>
      <c r="B52" s="31"/>
      <c r="C52" s="27" t="s">
        <v>18</v>
      </c>
      <c r="D52" s="30"/>
      <c r="E52" s="30"/>
      <c r="F52" s="25" t="str">
        <f>F12</f>
        <v xml:space="preserve"> </v>
      </c>
      <c r="G52" s="30"/>
      <c r="H52" s="30"/>
      <c r="I52" s="27" t="s">
        <v>20</v>
      </c>
      <c r="J52" s="48" t="str">
        <f>IF(J12="","",J12)</f>
        <v/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47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47" s="2" customFormat="1" ht="25.7" customHeight="1">
      <c r="A54" s="30"/>
      <c r="B54" s="31"/>
      <c r="C54" s="27" t="s">
        <v>21</v>
      </c>
      <c r="D54" s="30"/>
      <c r="E54" s="30"/>
      <c r="F54" s="25" t="str">
        <f>E15</f>
        <v>Obec Blatno</v>
      </c>
      <c r="G54" s="30"/>
      <c r="H54" s="30"/>
      <c r="I54" s="27" t="s">
        <v>27</v>
      </c>
      <c r="J54" s="28" t="str">
        <f>E21</f>
        <v>bez projektové dokumentace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2" customFormat="1" ht="15.2" customHeight="1">
      <c r="A55" s="30"/>
      <c r="B55" s="31"/>
      <c r="C55" s="27" t="s">
        <v>25</v>
      </c>
      <c r="D55" s="30"/>
      <c r="E55" s="30"/>
      <c r="F55" s="25" t="str">
        <f>IF(E18="","",E18)</f>
        <v>vyjde z výběrového řízení</v>
      </c>
      <c r="G55" s="30"/>
      <c r="H55" s="30"/>
      <c r="I55" s="27" t="s">
        <v>30</v>
      </c>
      <c r="J55" s="28" t="str">
        <f>E24</f>
        <v>Valová R.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47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47" s="2" customFormat="1" ht="29.25" customHeight="1">
      <c r="A57" s="30"/>
      <c r="B57" s="31"/>
      <c r="C57" s="102" t="s">
        <v>93</v>
      </c>
      <c r="D57" s="96"/>
      <c r="E57" s="96"/>
      <c r="F57" s="96"/>
      <c r="G57" s="96"/>
      <c r="H57" s="96"/>
      <c r="I57" s="96"/>
      <c r="J57" s="103" t="s">
        <v>94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47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66</v>
      </c>
      <c r="D59" s="30"/>
      <c r="E59" s="30"/>
      <c r="F59" s="30"/>
      <c r="G59" s="30"/>
      <c r="H59" s="30"/>
      <c r="I59" s="30"/>
      <c r="J59" s="64">
        <f>J90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95</v>
      </c>
    </row>
    <row r="60" spans="1:47" s="9" customFormat="1" ht="24.95" customHeight="1">
      <c r="B60" s="105"/>
      <c r="D60" s="106" t="s">
        <v>96</v>
      </c>
      <c r="E60" s="107"/>
      <c r="F60" s="107"/>
      <c r="G60" s="107"/>
      <c r="H60" s="107"/>
      <c r="I60" s="107"/>
      <c r="J60" s="108">
        <f>J91</f>
        <v>0</v>
      </c>
      <c r="L60" s="105"/>
    </row>
    <row r="61" spans="1:47" s="10" customFormat="1" ht="19.899999999999999" customHeight="1">
      <c r="B61" s="109"/>
      <c r="D61" s="110" t="s">
        <v>97</v>
      </c>
      <c r="E61" s="111"/>
      <c r="F61" s="111"/>
      <c r="G61" s="111"/>
      <c r="H61" s="111"/>
      <c r="I61" s="111"/>
      <c r="J61" s="112">
        <f>J92</f>
        <v>0</v>
      </c>
      <c r="L61" s="109"/>
    </row>
    <row r="62" spans="1:47" s="10" customFormat="1" ht="19.899999999999999" customHeight="1">
      <c r="B62" s="109"/>
      <c r="D62" s="110" t="s">
        <v>98</v>
      </c>
      <c r="E62" s="111"/>
      <c r="F62" s="111"/>
      <c r="G62" s="111"/>
      <c r="H62" s="111"/>
      <c r="I62" s="111"/>
      <c r="J62" s="112">
        <f>J98</f>
        <v>0</v>
      </c>
      <c r="L62" s="109"/>
    </row>
    <row r="63" spans="1:47" s="10" customFormat="1" ht="19.899999999999999" customHeight="1">
      <c r="B63" s="109"/>
      <c r="D63" s="110" t="s">
        <v>99</v>
      </c>
      <c r="E63" s="111"/>
      <c r="F63" s="111"/>
      <c r="G63" s="111"/>
      <c r="H63" s="111"/>
      <c r="I63" s="111"/>
      <c r="J63" s="112">
        <f>J105</f>
        <v>0</v>
      </c>
      <c r="L63" s="109"/>
    </row>
    <row r="64" spans="1:47" s="10" customFormat="1" ht="19.899999999999999" customHeight="1">
      <c r="B64" s="109"/>
      <c r="D64" s="110" t="s">
        <v>100</v>
      </c>
      <c r="E64" s="111"/>
      <c r="F64" s="111"/>
      <c r="G64" s="111"/>
      <c r="H64" s="111"/>
      <c r="I64" s="111"/>
      <c r="J64" s="112">
        <f>J147</f>
        <v>0</v>
      </c>
      <c r="L64" s="109"/>
    </row>
    <row r="65" spans="1:31" s="10" customFormat="1" ht="19.899999999999999" customHeight="1">
      <c r="B65" s="109"/>
      <c r="D65" s="110" t="s">
        <v>101</v>
      </c>
      <c r="E65" s="111"/>
      <c r="F65" s="111"/>
      <c r="G65" s="111"/>
      <c r="H65" s="111"/>
      <c r="I65" s="111"/>
      <c r="J65" s="112">
        <f>J176</f>
        <v>0</v>
      </c>
      <c r="L65" s="109"/>
    </row>
    <row r="66" spans="1:31" s="9" customFormat="1" ht="24.95" customHeight="1">
      <c r="B66" s="105"/>
      <c r="D66" s="106" t="s">
        <v>102</v>
      </c>
      <c r="E66" s="107"/>
      <c r="F66" s="107"/>
      <c r="G66" s="107"/>
      <c r="H66" s="107"/>
      <c r="I66" s="107"/>
      <c r="J66" s="108">
        <f>J190</f>
        <v>0</v>
      </c>
      <c r="L66" s="105"/>
    </row>
    <row r="67" spans="1:31" s="10" customFormat="1" ht="19.899999999999999" customHeight="1">
      <c r="B67" s="109"/>
      <c r="D67" s="110" t="s">
        <v>103</v>
      </c>
      <c r="E67" s="111"/>
      <c r="F67" s="111"/>
      <c r="G67" s="111"/>
      <c r="H67" s="111"/>
      <c r="I67" s="111"/>
      <c r="J67" s="112">
        <f>J191</f>
        <v>0</v>
      </c>
      <c r="L67" s="109"/>
    </row>
    <row r="68" spans="1:31" s="10" customFormat="1" ht="19.899999999999999" customHeight="1">
      <c r="B68" s="109"/>
      <c r="D68" s="110" t="s">
        <v>104</v>
      </c>
      <c r="E68" s="111"/>
      <c r="F68" s="111"/>
      <c r="G68" s="111"/>
      <c r="H68" s="111"/>
      <c r="I68" s="111"/>
      <c r="J68" s="112">
        <f>J210</f>
        <v>0</v>
      </c>
      <c r="L68" s="109"/>
    </row>
    <row r="69" spans="1:31" s="9" customFormat="1" ht="24.95" customHeight="1">
      <c r="B69" s="105"/>
      <c r="D69" s="106" t="s">
        <v>105</v>
      </c>
      <c r="E69" s="107"/>
      <c r="F69" s="107"/>
      <c r="G69" s="107"/>
      <c r="H69" s="107"/>
      <c r="I69" s="107"/>
      <c r="J69" s="108">
        <f>J227</f>
        <v>0</v>
      </c>
      <c r="L69" s="105"/>
    </row>
    <row r="70" spans="1:31" s="10" customFormat="1" ht="19.899999999999999" customHeight="1">
      <c r="B70" s="109"/>
      <c r="D70" s="110" t="s">
        <v>106</v>
      </c>
      <c r="E70" s="111"/>
      <c r="F70" s="111"/>
      <c r="G70" s="111"/>
      <c r="H70" s="111"/>
      <c r="I70" s="111"/>
      <c r="J70" s="112">
        <f>J228</f>
        <v>0</v>
      </c>
      <c r="L70" s="109"/>
    </row>
    <row r="71" spans="1:31" s="2" customFormat="1" ht="21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6.95" customHeight="1">
      <c r="A72" s="3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8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2" customFormat="1" ht="6.95" customHeight="1">
      <c r="A76" s="30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24.95" customHeight="1">
      <c r="A77" s="30"/>
      <c r="B77" s="31"/>
      <c r="C77" s="22" t="s">
        <v>107</v>
      </c>
      <c r="D77" s="30"/>
      <c r="E77" s="30"/>
      <c r="F77" s="30"/>
      <c r="G77" s="30"/>
      <c r="H77" s="30"/>
      <c r="I77" s="30"/>
      <c r="J77" s="30"/>
      <c r="K77" s="30"/>
      <c r="L77" s="8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2" customHeight="1">
      <c r="A79" s="30"/>
      <c r="B79" s="31"/>
      <c r="C79" s="27" t="s">
        <v>15</v>
      </c>
      <c r="D79" s="30"/>
      <c r="E79" s="30"/>
      <c r="F79" s="30"/>
      <c r="G79" s="30"/>
      <c r="H79" s="30"/>
      <c r="I79" s="30"/>
      <c r="J79" s="30"/>
      <c r="K79" s="30"/>
      <c r="L79" s="8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6.5" customHeight="1">
      <c r="A80" s="30"/>
      <c r="B80" s="31"/>
      <c r="C80" s="30"/>
      <c r="D80" s="30"/>
      <c r="E80" s="305" t="str">
        <f>E7</f>
        <v>Oprava fasády kostela sv. Archanděla Michaela</v>
      </c>
      <c r="F80" s="306"/>
      <c r="G80" s="306"/>
      <c r="H80" s="306"/>
      <c r="I80" s="30"/>
      <c r="J80" s="30"/>
      <c r="K80" s="30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65" s="2" customFormat="1" ht="12" customHeight="1">
      <c r="A81" s="30"/>
      <c r="B81" s="31"/>
      <c r="C81" s="27" t="s">
        <v>90</v>
      </c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65" s="2" customFormat="1" ht="16.5" customHeight="1">
      <c r="A82" s="30"/>
      <c r="B82" s="31"/>
      <c r="C82" s="30"/>
      <c r="D82" s="30"/>
      <c r="E82" s="296" t="str">
        <f>E9</f>
        <v>3 - etapa 3 - část 3 a  - dle přiloženého schematu</v>
      </c>
      <c r="F82" s="307"/>
      <c r="G82" s="307"/>
      <c r="H82" s="307"/>
      <c r="I82" s="30"/>
      <c r="J82" s="30"/>
      <c r="K82" s="30"/>
      <c r="L82" s="8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65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8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65" s="2" customFormat="1" ht="12" customHeight="1">
      <c r="A84" s="30"/>
      <c r="B84" s="31"/>
      <c r="C84" s="27" t="s">
        <v>18</v>
      </c>
      <c r="D84" s="30"/>
      <c r="E84" s="30"/>
      <c r="F84" s="25" t="str">
        <f>F12</f>
        <v xml:space="preserve"> </v>
      </c>
      <c r="G84" s="30"/>
      <c r="H84" s="30"/>
      <c r="I84" s="27" t="s">
        <v>20</v>
      </c>
      <c r="J84" s="48" t="str">
        <f>IF(J12="","",J12)</f>
        <v/>
      </c>
      <c r="K84" s="30"/>
      <c r="L84" s="8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65" s="2" customFormat="1" ht="6.9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65" s="2" customFormat="1" ht="25.7" customHeight="1">
      <c r="A86" s="30"/>
      <c r="B86" s="31"/>
      <c r="C86" s="27" t="s">
        <v>21</v>
      </c>
      <c r="D86" s="30"/>
      <c r="E86" s="30"/>
      <c r="F86" s="25" t="str">
        <f>E15</f>
        <v>Obec Blatno</v>
      </c>
      <c r="G86" s="30"/>
      <c r="H86" s="30"/>
      <c r="I86" s="27" t="s">
        <v>27</v>
      </c>
      <c r="J86" s="28" t="str">
        <f>E21</f>
        <v>bez projektové dokumentace</v>
      </c>
      <c r="K86" s="30"/>
      <c r="L86" s="8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65" s="2" customFormat="1" ht="15.2" customHeight="1">
      <c r="A87" s="30"/>
      <c r="B87" s="31"/>
      <c r="C87" s="27" t="s">
        <v>25</v>
      </c>
      <c r="D87" s="30"/>
      <c r="E87" s="30"/>
      <c r="F87" s="25" t="str">
        <f>IF(E18="","",E18)</f>
        <v>vyjde z výběrového řízení</v>
      </c>
      <c r="G87" s="30"/>
      <c r="H87" s="30"/>
      <c r="I87" s="27" t="s">
        <v>30</v>
      </c>
      <c r="J87" s="28" t="str">
        <f>E24</f>
        <v>Valová R.</v>
      </c>
      <c r="K87" s="30"/>
      <c r="L87" s="8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65" s="2" customFormat="1" ht="10.3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8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65" s="11" customFormat="1" ht="29.25" customHeight="1">
      <c r="A89" s="113"/>
      <c r="B89" s="114"/>
      <c r="C89" s="115" t="s">
        <v>108</v>
      </c>
      <c r="D89" s="116" t="s">
        <v>53</v>
      </c>
      <c r="E89" s="116" t="s">
        <v>49</v>
      </c>
      <c r="F89" s="116" t="s">
        <v>50</v>
      </c>
      <c r="G89" s="116" t="s">
        <v>109</v>
      </c>
      <c r="H89" s="116" t="s">
        <v>110</v>
      </c>
      <c r="I89" s="116" t="s">
        <v>111</v>
      </c>
      <c r="J89" s="116" t="s">
        <v>94</v>
      </c>
      <c r="K89" s="117" t="s">
        <v>112</v>
      </c>
      <c r="L89" s="118"/>
      <c r="M89" s="55" t="s">
        <v>3</v>
      </c>
      <c r="N89" s="56" t="s">
        <v>38</v>
      </c>
      <c r="O89" s="56" t="s">
        <v>113</v>
      </c>
      <c r="P89" s="56" t="s">
        <v>114</v>
      </c>
      <c r="Q89" s="56" t="s">
        <v>115</v>
      </c>
      <c r="R89" s="56" t="s">
        <v>116</v>
      </c>
      <c r="S89" s="56" t="s">
        <v>117</v>
      </c>
      <c r="T89" s="57" t="s">
        <v>118</v>
      </c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65" s="2" customFormat="1" ht="22.9" customHeight="1">
      <c r="A90" s="30"/>
      <c r="B90" s="31"/>
      <c r="C90" s="62" t="s">
        <v>119</v>
      </c>
      <c r="D90" s="30"/>
      <c r="E90" s="30"/>
      <c r="F90" s="30"/>
      <c r="G90" s="30"/>
      <c r="H90" s="30"/>
      <c r="I90" s="30"/>
      <c r="J90" s="119">
        <f>BK90</f>
        <v>0</v>
      </c>
      <c r="K90" s="30"/>
      <c r="L90" s="31"/>
      <c r="M90" s="58"/>
      <c r="N90" s="49"/>
      <c r="O90" s="59"/>
      <c r="P90" s="120">
        <f>P91+P190+P227</f>
        <v>505.42920900000007</v>
      </c>
      <c r="Q90" s="59"/>
      <c r="R90" s="120">
        <f>R91+R190+R227</f>
        <v>9.439118999999998</v>
      </c>
      <c r="S90" s="59"/>
      <c r="T90" s="121">
        <f>T91+T190+T227</f>
        <v>5.4811320000000006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8" t="s">
        <v>67</v>
      </c>
      <c r="AU90" s="18" t="s">
        <v>95</v>
      </c>
      <c r="BK90" s="122">
        <f>BK91+BK190+BK227</f>
        <v>0</v>
      </c>
    </row>
    <row r="91" spans="1:65" s="12" customFormat="1" ht="25.9" customHeight="1">
      <c r="B91" s="123"/>
      <c r="D91" s="124" t="s">
        <v>67</v>
      </c>
      <c r="E91" s="125" t="s">
        <v>120</v>
      </c>
      <c r="F91" s="125" t="s">
        <v>121</v>
      </c>
      <c r="J91" s="126">
        <f>BK91</f>
        <v>0</v>
      </c>
      <c r="L91" s="123"/>
      <c r="M91" s="127"/>
      <c r="N91" s="128"/>
      <c r="O91" s="128"/>
      <c r="P91" s="129">
        <f>P92+P98+P105+P147+P176</f>
        <v>399.23754900000006</v>
      </c>
      <c r="Q91" s="128"/>
      <c r="R91" s="129">
        <f>R92+R98+R105+R147+R176</f>
        <v>9.1672865999999988</v>
      </c>
      <c r="S91" s="128"/>
      <c r="T91" s="130">
        <f>T92+T98+T105+T147+T176</f>
        <v>5.3626800000000001</v>
      </c>
      <c r="AR91" s="124" t="s">
        <v>73</v>
      </c>
      <c r="AT91" s="131" t="s">
        <v>67</v>
      </c>
      <c r="AU91" s="131" t="s">
        <v>68</v>
      </c>
      <c r="AY91" s="124" t="s">
        <v>122</v>
      </c>
      <c r="BK91" s="132">
        <f>BK92+BK98+BK105+BK147+BK176</f>
        <v>0</v>
      </c>
    </row>
    <row r="92" spans="1:65" s="12" customFormat="1" ht="22.9" customHeight="1">
      <c r="B92" s="123"/>
      <c r="D92" s="124" t="s">
        <v>67</v>
      </c>
      <c r="E92" s="133" t="s">
        <v>73</v>
      </c>
      <c r="F92" s="133" t="s">
        <v>123</v>
      </c>
      <c r="J92" s="134">
        <f>BK92</f>
        <v>0</v>
      </c>
      <c r="L92" s="123"/>
      <c r="M92" s="127"/>
      <c r="N92" s="128"/>
      <c r="O92" s="128"/>
      <c r="P92" s="129">
        <f>SUM(P93:P97)</f>
        <v>4.4662199999999999</v>
      </c>
      <c r="Q92" s="128"/>
      <c r="R92" s="129">
        <f>SUM(R93:R97)</f>
        <v>0</v>
      </c>
      <c r="S92" s="128"/>
      <c r="T92" s="130">
        <f>SUM(T93:T97)</f>
        <v>0</v>
      </c>
      <c r="AR92" s="124" t="s">
        <v>73</v>
      </c>
      <c r="AT92" s="131" t="s">
        <v>67</v>
      </c>
      <c r="AU92" s="131" t="s">
        <v>73</v>
      </c>
      <c r="AY92" s="124" t="s">
        <v>122</v>
      </c>
      <c r="BK92" s="132">
        <f>SUM(BK93:BK97)</f>
        <v>0</v>
      </c>
    </row>
    <row r="93" spans="1:65" s="2" customFormat="1" ht="24.2" customHeight="1">
      <c r="A93" s="30"/>
      <c r="B93" s="135"/>
      <c r="C93" s="136" t="s">
        <v>73</v>
      </c>
      <c r="D93" s="136" t="s">
        <v>124</v>
      </c>
      <c r="E93" s="137" t="s">
        <v>125</v>
      </c>
      <c r="F93" s="138" t="s">
        <v>126</v>
      </c>
      <c r="G93" s="139" t="s">
        <v>127</v>
      </c>
      <c r="H93" s="140">
        <v>2.0099999999999998</v>
      </c>
      <c r="I93" s="141"/>
      <c r="J93" s="141">
        <f>ROUND(I93*H93,2)</f>
        <v>0</v>
      </c>
      <c r="K93" s="138" t="s">
        <v>128</v>
      </c>
      <c r="L93" s="31"/>
      <c r="M93" s="142" t="s">
        <v>3</v>
      </c>
      <c r="N93" s="143" t="s">
        <v>39</v>
      </c>
      <c r="O93" s="144">
        <v>2.222</v>
      </c>
      <c r="P93" s="144">
        <f>O93*H93</f>
        <v>4.4662199999999999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6" t="s">
        <v>83</v>
      </c>
      <c r="AT93" s="146" t="s">
        <v>124</v>
      </c>
      <c r="AU93" s="146" t="s">
        <v>77</v>
      </c>
      <c r="AY93" s="18" t="s">
        <v>122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73</v>
      </c>
      <c r="BK93" s="147">
        <f>ROUND(I93*H93,2)</f>
        <v>0</v>
      </c>
      <c r="BL93" s="18" t="s">
        <v>83</v>
      </c>
      <c r="BM93" s="146" t="s">
        <v>393</v>
      </c>
    </row>
    <row r="94" spans="1:65" s="2" customFormat="1" ht="19.5">
      <c r="A94" s="30"/>
      <c r="B94" s="31"/>
      <c r="C94" s="30"/>
      <c r="D94" s="148" t="s">
        <v>130</v>
      </c>
      <c r="E94" s="30"/>
      <c r="F94" s="149" t="s">
        <v>131</v>
      </c>
      <c r="G94" s="30"/>
      <c r="H94" s="30"/>
      <c r="I94" s="30"/>
      <c r="J94" s="30"/>
      <c r="K94" s="30"/>
      <c r="L94" s="31"/>
      <c r="M94" s="150"/>
      <c r="N94" s="151"/>
      <c r="O94" s="51"/>
      <c r="P94" s="51"/>
      <c r="Q94" s="51"/>
      <c r="R94" s="51"/>
      <c r="S94" s="51"/>
      <c r="T94" s="52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8" t="s">
        <v>130</v>
      </c>
      <c r="AU94" s="18" t="s">
        <v>77</v>
      </c>
    </row>
    <row r="95" spans="1:65" s="2" customFormat="1">
      <c r="A95" s="30"/>
      <c r="B95" s="31"/>
      <c r="C95" s="30"/>
      <c r="D95" s="152" t="s">
        <v>132</v>
      </c>
      <c r="E95" s="30"/>
      <c r="F95" s="153" t="s">
        <v>133</v>
      </c>
      <c r="G95" s="30"/>
      <c r="H95" s="30"/>
      <c r="I95" s="30"/>
      <c r="J95" s="30"/>
      <c r="K95" s="30"/>
      <c r="L95" s="31"/>
      <c r="M95" s="150"/>
      <c r="N95" s="151"/>
      <c r="O95" s="51"/>
      <c r="P95" s="51"/>
      <c r="Q95" s="51"/>
      <c r="R95" s="51"/>
      <c r="S95" s="51"/>
      <c r="T95" s="52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132</v>
      </c>
      <c r="AU95" s="18" t="s">
        <v>77</v>
      </c>
    </row>
    <row r="96" spans="1:65" s="13" customFormat="1">
      <c r="B96" s="154"/>
      <c r="D96" s="148" t="s">
        <v>134</v>
      </c>
      <c r="E96" s="155" t="s">
        <v>3</v>
      </c>
      <c r="F96" s="156" t="s">
        <v>135</v>
      </c>
      <c r="H96" s="155" t="s">
        <v>3</v>
      </c>
      <c r="L96" s="154"/>
      <c r="M96" s="157"/>
      <c r="N96" s="158"/>
      <c r="O96" s="158"/>
      <c r="P96" s="158"/>
      <c r="Q96" s="158"/>
      <c r="R96" s="158"/>
      <c r="S96" s="158"/>
      <c r="T96" s="159"/>
      <c r="AT96" s="155" t="s">
        <v>134</v>
      </c>
      <c r="AU96" s="155" t="s">
        <v>77</v>
      </c>
      <c r="AV96" s="13" t="s">
        <v>73</v>
      </c>
      <c r="AW96" s="13" t="s">
        <v>29</v>
      </c>
      <c r="AX96" s="13" t="s">
        <v>68</v>
      </c>
      <c r="AY96" s="155" t="s">
        <v>122</v>
      </c>
    </row>
    <row r="97" spans="1:65" s="14" customFormat="1">
      <c r="B97" s="160"/>
      <c r="D97" s="148" t="s">
        <v>134</v>
      </c>
      <c r="E97" s="161" t="s">
        <v>3</v>
      </c>
      <c r="F97" s="162" t="s">
        <v>394</v>
      </c>
      <c r="H97" s="163">
        <v>2.0099999999999998</v>
      </c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134</v>
      </c>
      <c r="AU97" s="161" t="s">
        <v>77</v>
      </c>
      <c r="AV97" s="14" t="s">
        <v>77</v>
      </c>
      <c r="AW97" s="14" t="s">
        <v>29</v>
      </c>
      <c r="AX97" s="14" t="s">
        <v>73</v>
      </c>
      <c r="AY97" s="161" t="s">
        <v>122</v>
      </c>
    </row>
    <row r="98" spans="1:65" s="12" customFormat="1" ht="22.9" customHeight="1">
      <c r="B98" s="123"/>
      <c r="D98" s="124" t="s">
        <v>67</v>
      </c>
      <c r="E98" s="133" t="s">
        <v>80</v>
      </c>
      <c r="F98" s="133" t="s">
        <v>137</v>
      </c>
      <c r="J98" s="134">
        <f>BK98</f>
        <v>0</v>
      </c>
      <c r="L98" s="123"/>
      <c r="M98" s="127"/>
      <c r="N98" s="128"/>
      <c r="O98" s="128"/>
      <c r="P98" s="129">
        <f>SUM(P99:P104)</f>
        <v>11.671799999999999</v>
      </c>
      <c r="Q98" s="128"/>
      <c r="R98" s="129">
        <f>SUM(R99:R104)</f>
        <v>0.75342659999999995</v>
      </c>
      <c r="S98" s="128"/>
      <c r="T98" s="130">
        <f>SUM(T99:T104)</f>
        <v>0</v>
      </c>
      <c r="AR98" s="124" t="s">
        <v>73</v>
      </c>
      <c r="AT98" s="131" t="s">
        <v>67</v>
      </c>
      <c r="AU98" s="131" t="s">
        <v>73</v>
      </c>
      <c r="AY98" s="124" t="s">
        <v>122</v>
      </c>
      <c r="BK98" s="132">
        <f>SUM(BK99:BK104)</f>
        <v>0</v>
      </c>
    </row>
    <row r="99" spans="1:65" s="2" customFormat="1" ht="24.2" customHeight="1">
      <c r="A99" s="30"/>
      <c r="B99" s="135"/>
      <c r="C99" s="136" t="s">
        <v>77</v>
      </c>
      <c r="D99" s="136" t="s">
        <v>124</v>
      </c>
      <c r="E99" s="137" t="s">
        <v>138</v>
      </c>
      <c r="F99" s="138" t="s">
        <v>139</v>
      </c>
      <c r="G99" s="139" t="s">
        <v>140</v>
      </c>
      <c r="H99" s="140">
        <v>11.91</v>
      </c>
      <c r="I99" s="141"/>
      <c r="J99" s="141">
        <f>ROUND(I99*H99,2)</f>
        <v>0</v>
      </c>
      <c r="K99" s="138" t="s">
        <v>128</v>
      </c>
      <c r="L99" s="31"/>
      <c r="M99" s="142" t="s">
        <v>3</v>
      </c>
      <c r="N99" s="143" t="s">
        <v>39</v>
      </c>
      <c r="O99" s="144">
        <v>0.98</v>
      </c>
      <c r="P99" s="144">
        <f>O99*H99</f>
        <v>11.671799999999999</v>
      </c>
      <c r="Q99" s="144">
        <v>6.3259999999999997E-2</v>
      </c>
      <c r="R99" s="144">
        <f>Q99*H99</f>
        <v>0.75342659999999995</v>
      </c>
      <c r="S99" s="144">
        <v>0</v>
      </c>
      <c r="T99" s="14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6" t="s">
        <v>83</v>
      </c>
      <c r="AT99" s="146" t="s">
        <v>124</v>
      </c>
      <c r="AU99" s="146" t="s">
        <v>77</v>
      </c>
      <c r="AY99" s="18" t="s">
        <v>122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73</v>
      </c>
      <c r="BK99" s="147">
        <f>ROUND(I99*H99,2)</f>
        <v>0</v>
      </c>
      <c r="BL99" s="18" t="s">
        <v>83</v>
      </c>
      <c r="BM99" s="146" t="s">
        <v>395</v>
      </c>
    </row>
    <row r="100" spans="1:65" s="2" customFormat="1" ht="19.5">
      <c r="A100" s="30"/>
      <c r="B100" s="31"/>
      <c r="C100" s="30"/>
      <c r="D100" s="148" t="s">
        <v>130</v>
      </c>
      <c r="E100" s="30"/>
      <c r="F100" s="149" t="s">
        <v>142</v>
      </c>
      <c r="G100" s="30"/>
      <c r="H100" s="30"/>
      <c r="I100" s="30"/>
      <c r="J100" s="30"/>
      <c r="K100" s="30"/>
      <c r="L100" s="31"/>
      <c r="M100" s="150"/>
      <c r="N100" s="151"/>
      <c r="O100" s="51"/>
      <c r="P100" s="51"/>
      <c r="Q100" s="51"/>
      <c r="R100" s="51"/>
      <c r="S100" s="51"/>
      <c r="T100" s="52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T100" s="18" t="s">
        <v>130</v>
      </c>
      <c r="AU100" s="18" t="s">
        <v>77</v>
      </c>
    </row>
    <row r="101" spans="1:65" s="2" customFormat="1">
      <c r="A101" s="30"/>
      <c r="B101" s="31"/>
      <c r="C101" s="30"/>
      <c r="D101" s="152" t="s">
        <v>132</v>
      </c>
      <c r="E101" s="30"/>
      <c r="F101" s="153" t="s">
        <v>143</v>
      </c>
      <c r="G101" s="30"/>
      <c r="H101" s="30"/>
      <c r="I101" s="30"/>
      <c r="J101" s="30"/>
      <c r="K101" s="30"/>
      <c r="L101" s="31"/>
      <c r="M101" s="150"/>
      <c r="N101" s="151"/>
      <c r="O101" s="51"/>
      <c r="P101" s="51"/>
      <c r="Q101" s="51"/>
      <c r="R101" s="51"/>
      <c r="S101" s="51"/>
      <c r="T101" s="52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T101" s="18" t="s">
        <v>132</v>
      </c>
      <c r="AU101" s="18" t="s">
        <v>77</v>
      </c>
    </row>
    <row r="102" spans="1:65" s="14" customFormat="1">
      <c r="B102" s="160"/>
      <c r="D102" s="148" t="s">
        <v>134</v>
      </c>
      <c r="E102" s="161" t="s">
        <v>3</v>
      </c>
      <c r="F102" s="162" t="s">
        <v>396</v>
      </c>
      <c r="H102" s="163">
        <v>6.03</v>
      </c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134</v>
      </c>
      <c r="AU102" s="161" t="s">
        <v>77</v>
      </c>
      <c r="AV102" s="14" t="s">
        <v>77</v>
      </c>
      <c r="AW102" s="14" t="s">
        <v>29</v>
      </c>
      <c r="AX102" s="14" t="s">
        <v>68</v>
      </c>
      <c r="AY102" s="161" t="s">
        <v>122</v>
      </c>
    </row>
    <row r="103" spans="1:65" s="14" customFormat="1">
      <c r="B103" s="160"/>
      <c r="D103" s="148" t="s">
        <v>134</v>
      </c>
      <c r="E103" s="161" t="s">
        <v>3</v>
      </c>
      <c r="F103" s="162" t="s">
        <v>145</v>
      </c>
      <c r="H103" s="163">
        <v>5.88</v>
      </c>
      <c r="L103" s="160"/>
      <c r="M103" s="164"/>
      <c r="N103" s="165"/>
      <c r="O103" s="165"/>
      <c r="P103" s="165"/>
      <c r="Q103" s="165"/>
      <c r="R103" s="165"/>
      <c r="S103" s="165"/>
      <c r="T103" s="166"/>
      <c r="AT103" s="161" t="s">
        <v>134</v>
      </c>
      <c r="AU103" s="161" t="s">
        <v>77</v>
      </c>
      <c r="AV103" s="14" t="s">
        <v>77</v>
      </c>
      <c r="AW103" s="14" t="s">
        <v>29</v>
      </c>
      <c r="AX103" s="14" t="s">
        <v>68</v>
      </c>
      <c r="AY103" s="161" t="s">
        <v>122</v>
      </c>
    </row>
    <row r="104" spans="1:65" s="15" customFormat="1">
      <c r="B104" s="167"/>
      <c r="D104" s="148" t="s">
        <v>134</v>
      </c>
      <c r="E104" s="168" t="s">
        <v>3</v>
      </c>
      <c r="F104" s="169" t="s">
        <v>146</v>
      </c>
      <c r="H104" s="170">
        <v>11.91</v>
      </c>
      <c r="L104" s="167"/>
      <c r="M104" s="171"/>
      <c r="N104" s="172"/>
      <c r="O104" s="172"/>
      <c r="P104" s="172"/>
      <c r="Q104" s="172"/>
      <c r="R104" s="172"/>
      <c r="S104" s="172"/>
      <c r="T104" s="173"/>
      <c r="AT104" s="168" t="s">
        <v>134</v>
      </c>
      <c r="AU104" s="168" t="s">
        <v>77</v>
      </c>
      <c r="AV104" s="15" t="s">
        <v>83</v>
      </c>
      <c r="AW104" s="15" t="s">
        <v>29</v>
      </c>
      <c r="AX104" s="15" t="s">
        <v>73</v>
      </c>
      <c r="AY104" s="168" t="s">
        <v>122</v>
      </c>
    </row>
    <row r="105" spans="1:65" s="12" customFormat="1" ht="22.9" customHeight="1">
      <c r="B105" s="123"/>
      <c r="D105" s="124" t="s">
        <v>67</v>
      </c>
      <c r="E105" s="133" t="s">
        <v>147</v>
      </c>
      <c r="F105" s="133" t="s">
        <v>148</v>
      </c>
      <c r="J105" s="134">
        <f>BK105</f>
        <v>0</v>
      </c>
      <c r="L105" s="123"/>
      <c r="M105" s="127"/>
      <c r="N105" s="128"/>
      <c r="O105" s="128"/>
      <c r="P105" s="129">
        <f>SUM(P106:P146)</f>
        <v>160.30152000000001</v>
      </c>
      <c r="Q105" s="128"/>
      <c r="R105" s="129">
        <f>SUM(R106:R146)</f>
        <v>8.4138599999999997</v>
      </c>
      <c r="S105" s="128"/>
      <c r="T105" s="130">
        <f>SUM(T106:T146)</f>
        <v>0</v>
      </c>
      <c r="AR105" s="124" t="s">
        <v>73</v>
      </c>
      <c r="AT105" s="131" t="s">
        <v>67</v>
      </c>
      <c r="AU105" s="131" t="s">
        <v>73</v>
      </c>
      <c r="AY105" s="124" t="s">
        <v>122</v>
      </c>
      <c r="BK105" s="132">
        <f>SUM(BK106:BK146)</f>
        <v>0</v>
      </c>
    </row>
    <row r="106" spans="1:65" s="2" customFormat="1" ht="24.2" customHeight="1">
      <c r="A106" s="30"/>
      <c r="B106" s="135"/>
      <c r="C106" s="136" t="s">
        <v>80</v>
      </c>
      <c r="D106" s="136" t="s">
        <v>124</v>
      </c>
      <c r="E106" s="137" t="s">
        <v>149</v>
      </c>
      <c r="F106" s="138" t="s">
        <v>150</v>
      </c>
      <c r="G106" s="139" t="s">
        <v>151</v>
      </c>
      <c r="H106" s="140">
        <v>16.079999999999998</v>
      </c>
      <c r="I106" s="141"/>
      <c r="J106" s="141">
        <f>ROUND(I106*H106,2)</f>
        <v>0</v>
      </c>
      <c r="K106" s="138" t="s">
        <v>128</v>
      </c>
      <c r="L106" s="31"/>
      <c r="M106" s="142" t="s">
        <v>3</v>
      </c>
      <c r="N106" s="143" t="s">
        <v>39</v>
      </c>
      <c r="O106" s="144">
        <v>9.0999999999999998E-2</v>
      </c>
      <c r="P106" s="144">
        <f>O106*H106</f>
        <v>1.4632799999999999</v>
      </c>
      <c r="Q106" s="144">
        <v>6.4999999999999997E-3</v>
      </c>
      <c r="R106" s="144">
        <f>Q106*H106</f>
        <v>0.10451999999999999</v>
      </c>
      <c r="S106" s="144">
        <v>0</v>
      </c>
      <c r="T106" s="145">
        <f>S106*H106</f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R106" s="146" t="s">
        <v>83</v>
      </c>
      <c r="AT106" s="146" t="s">
        <v>124</v>
      </c>
      <c r="AU106" s="146" t="s">
        <v>77</v>
      </c>
      <c r="AY106" s="18" t="s">
        <v>122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73</v>
      </c>
      <c r="BK106" s="147">
        <f>ROUND(I106*H106,2)</f>
        <v>0</v>
      </c>
      <c r="BL106" s="18" t="s">
        <v>83</v>
      </c>
      <c r="BM106" s="146" t="s">
        <v>397</v>
      </c>
    </row>
    <row r="107" spans="1:65" s="2" customFormat="1" ht="19.5">
      <c r="A107" s="30"/>
      <c r="B107" s="31"/>
      <c r="C107" s="30"/>
      <c r="D107" s="148" t="s">
        <v>130</v>
      </c>
      <c r="E107" s="30"/>
      <c r="F107" s="149" t="s">
        <v>153</v>
      </c>
      <c r="G107" s="30"/>
      <c r="H107" s="30"/>
      <c r="I107" s="30"/>
      <c r="J107" s="30"/>
      <c r="K107" s="30"/>
      <c r="L107" s="31"/>
      <c r="M107" s="150"/>
      <c r="N107" s="151"/>
      <c r="O107" s="51"/>
      <c r="P107" s="51"/>
      <c r="Q107" s="51"/>
      <c r="R107" s="51"/>
      <c r="S107" s="51"/>
      <c r="T107" s="52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T107" s="18" t="s">
        <v>130</v>
      </c>
      <c r="AU107" s="18" t="s">
        <v>77</v>
      </c>
    </row>
    <row r="108" spans="1:65" s="2" customFormat="1">
      <c r="A108" s="30"/>
      <c r="B108" s="31"/>
      <c r="C108" s="30"/>
      <c r="D108" s="152" t="s">
        <v>132</v>
      </c>
      <c r="E108" s="30"/>
      <c r="F108" s="153" t="s">
        <v>154</v>
      </c>
      <c r="G108" s="30"/>
      <c r="H108" s="30"/>
      <c r="I108" s="30"/>
      <c r="J108" s="30"/>
      <c r="K108" s="30"/>
      <c r="L108" s="31"/>
      <c r="M108" s="150"/>
      <c r="N108" s="151"/>
      <c r="O108" s="51"/>
      <c r="P108" s="51"/>
      <c r="Q108" s="51"/>
      <c r="R108" s="51"/>
      <c r="S108" s="51"/>
      <c r="T108" s="52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T108" s="18" t="s">
        <v>132</v>
      </c>
      <c r="AU108" s="18" t="s">
        <v>77</v>
      </c>
    </row>
    <row r="109" spans="1:65" s="13" customFormat="1">
      <c r="B109" s="154"/>
      <c r="D109" s="148" t="s">
        <v>134</v>
      </c>
      <c r="E109" s="155" t="s">
        <v>3</v>
      </c>
      <c r="F109" s="156" t="s">
        <v>155</v>
      </c>
      <c r="H109" s="155" t="s">
        <v>3</v>
      </c>
      <c r="L109" s="154"/>
      <c r="M109" s="157"/>
      <c r="N109" s="158"/>
      <c r="O109" s="158"/>
      <c r="P109" s="158"/>
      <c r="Q109" s="158"/>
      <c r="R109" s="158"/>
      <c r="S109" s="158"/>
      <c r="T109" s="159"/>
      <c r="AT109" s="155" t="s">
        <v>134</v>
      </c>
      <c r="AU109" s="155" t="s">
        <v>77</v>
      </c>
      <c r="AV109" s="13" t="s">
        <v>73</v>
      </c>
      <c r="AW109" s="13" t="s">
        <v>29</v>
      </c>
      <c r="AX109" s="13" t="s">
        <v>68</v>
      </c>
      <c r="AY109" s="155" t="s">
        <v>122</v>
      </c>
    </row>
    <row r="110" spans="1:65" s="14" customFormat="1">
      <c r="B110" s="160"/>
      <c r="D110" s="148" t="s">
        <v>134</v>
      </c>
      <c r="E110" s="161" t="s">
        <v>3</v>
      </c>
      <c r="F110" s="162" t="s">
        <v>398</v>
      </c>
      <c r="H110" s="163">
        <v>16.079999999999998</v>
      </c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134</v>
      </c>
      <c r="AU110" s="161" t="s">
        <v>77</v>
      </c>
      <c r="AV110" s="14" t="s">
        <v>77</v>
      </c>
      <c r="AW110" s="14" t="s">
        <v>29</v>
      </c>
      <c r="AX110" s="14" t="s">
        <v>73</v>
      </c>
      <c r="AY110" s="161" t="s">
        <v>122</v>
      </c>
    </row>
    <row r="111" spans="1:65" s="2" customFormat="1" ht="24.2" customHeight="1">
      <c r="A111" s="30"/>
      <c r="B111" s="135"/>
      <c r="C111" s="136" t="s">
        <v>83</v>
      </c>
      <c r="D111" s="136" t="s">
        <v>124</v>
      </c>
      <c r="E111" s="137" t="s">
        <v>157</v>
      </c>
      <c r="F111" s="138" t="s">
        <v>158</v>
      </c>
      <c r="G111" s="139" t="s">
        <v>151</v>
      </c>
      <c r="H111" s="140">
        <v>16.079999999999998</v>
      </c>
      <c r="I111" s="141"/>
      <c r="J111" s="141">
        <f>ROUND(I111*H111,2)</f>
        <v>0</v>
      </c>
      <c r="K111" s="138" t="s">
        <v>128</v>
      </c>
      <c r="L111" s="31"/>
      <c r="M111" s="142" t="s">
        <v>3</v>
      </c>
      <c r="N111" s="143" t="s">
        <v>39</v>
      </c>
      <c r="O111" s="144">
        <v>0.55000000000000004</v>
      </c>
      <c r="P111" s="144">
        <f>O111*H111</f>
        <v>8.8439999999999994</v>
      </c>
      <c r="Q111" s="144">
        <v>2.5000000000000001E-2</v>
      </c>
      <c r="R111" s="144">
        <f>Q111*H111</f>
        <v>0.40199999999999997</v>
      </c>
      <c r="S111" s="144">
        <v>0</v>
      </c>
      <c r="T111" s="145">
        <f>S111*H111</f>
        <v>0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R111" s="146" t="s">
        <v>83</v>
      </c>
      <c r="AT111" s="146" t="s">
        <v>124</v>
      </c>
      <c r="AU111" s="146" t="s">
        <v>77</v>
      </c>
      <c r="AY111" s="18" t="s">
        <v>122</v>
      </c>
      <c r="BE111" s="147">
        <f>IF(N111="základní",J111,0)</f>
        <v>0</v>
      </c>
      <c r="BF111" s="147">
        <f>IF(N111="snížená",J111,0)</f>
        <v>0</v>
      </c>
      <c r="BG111" s="147">
        <f>IF(N111="zákl. přenesená",J111,0)</f>
        <v>0</v>
      </c>
      <c r="BH111" s="147">
        <f>IF(N111="sníž. přenesená",J111,0)</f>
        <v>0</v>
      </c>
      <c r="BI111" s="147">
        <f>IF(N111="nulová",J111,0)</f>
        <v>0</v>
      </c>
      <c r="BJ111" s="18" t="s">
        <v>73</v>
      </c>
      <c r="BK111" s="147">
        <f>ROUND(I111*H111,2)</f>
        <v>0</v>
      </c>
      <c r="BL111" s="18" t="s">
        <v>83</v>
      </c>
      <c r="BM111" s="146" t="s">
        <v>399</v>
      </c>
    </row>
    <row r="112" spans="1:65" s="2" customFormat="1" ht="29.25">
      <c r="A112" s="30"/>
      <c r="B112" s="31"/>
      <c r="C112" s="30"/>
      <c r="D112" s="148" t="s">
        <v>130</v>
      </c>
      <c r="E112" s="30"/>
      <c r="F112" s="149" t="s">
        <v>160</v>
      </c>
      <c r="G112" s="30"/>
      <c r="H112" s="30"/>
      <c r="I112" s="30"/>
      <c r="J112" s="30"/>
      <c r="K112" s="30"/>
      <c r="L112" s="31"/>
      <c r="M112" s="150"/>
      <c r="N112" s="151"/>
      <c r="O112" s="51"/>
      <c r="P112" s="51"/>
      <c r="Q112" s="51"/>
      <c r="R112" s="51"/>
      <c r="S112" s="51"/>
      <c r="T112" s="52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T112" s="18" t="s">
        <v>130</v>
      </c>
      <c r="AU112" s="18" t="s">
        <v>77</v>
      </c>
    </row>
    <row r="113" spans="1:65" s="2" customFormat="1">
      <c r="A113" s="30"/>
      <c r="B113" s="31"/>
      <c r="C113" s="30"/>
      <c r="D113" s="152" t="s">
        <v>132</v>
      </c>
      <c r="E113" s="30"/>
      <c r="F113" s="153" t="s">
        <v>161</v>
      </c>
      <c r="G113" s="30"/>
      <c r="H113" s="30"/>
      <c r="I113" s="30"/>
      <c r="J113" s="30"/>
      <c r="K113" s="30"/>
      <c r="L113" s="31"/>
      <c r="M113" s="150"/>
      <c r="N113" s="151"/>
      <c r="O113" s="51"/>
      <c r="P113" s="51"/>
      <c r="Q113" s="51"/>
      <c r="R113" s="51"/>
      <c r="S113" s="51"/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8" t="s">
        <v>132</v>
      </c>
      <c r="AU113" s="18" t="s">
        <v>77</v>
      </c>
    </row>
    <row r="114" spans="1:65" s="2" customFormat="1" ht="24.2" customHeight="1">
      <c r="A114" s="30"/>
      <c r="B114" s="135"/>
      <c r="C114" s="136" t="s">
        <v>86</v>
      </c>
      <c r="D114" s="136" t="s">
        <v>124</v>
      </c>
      <c r="E114" s="137" t="s">
        <v>162</v>
      </c>
      <c r="F114" s="138" t="s">
        <v>163</v>
      </c>
      <c r="G114" s="139" t="s">
        <v>151</v>
      </c>
      <c r="H114" s="140">
        <v>32.159999999999997</v>
      </c>
      <c r="I114" s="141"/>
      <c r="J114" s="141">
        <f>ROUND(I114*H114,2)</f>
        <v>0</v>
      </c>
      <c r="K114" s="138" t="s">
        <v>128</v>
      </c>
      <c r="L114" s="31"/>
      <c r="M114" s="142" t="s">
        <v>3</v>
      </c>
      <c r="N114" s="143" t="s">
        <v>39</v>
      </c>
      <c r="O114" s="144">
        <v>0.1</v>
      </c>
      <c r="P114" s="144">
        <f>O114*H114</f>
        <v>3.2159999999999997</v>
      </c>
      <c r="Q114" s="144">
        <v>7.0000000000000001E-3</v>
      </c>
      <c r="R114" s="144">
        <f>Q114*H114</f>
        <v>0.22511999999999999</v>
      </c>
      <c r="S114" s="144">
        <v>0</v>
      </c>
      <c r="T114" s="145">
        <f>S114*H114</f>
        <v>0</v>
      </c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R114" s="146" t="s">
        <v>83</v>
      </c>
      <c r="AT114" s="146" t="s">
        <v>124</v>
      </c>
      <c r="AU114" s="146" t="s">
        <v>77</v>
      </c>
      <c r="AY114" s="18" t="s">
        <v>122</v>
      </c>
      <c r="BE114" s="147">
        <f>IF(N114="základní",J114,0)</f>
        <v>0</v>
      </c>
      <c r="BF114" s="147">
        <f>IF(N114="snížená",J114,0)</f>
        <v>0</v>
      </c>
      <c r="BG114" s="147">
        <f>IF(N114="zákl. přenesená",J114,0)</f>
        <v>0</v>
      </c>
      <c r="BH114" s="147">
        <f>IF(N114="sníž. přenesená",J114,0)</f>
        <v>0</v>
      </c>
      <c r="BI114" s="147">
        <f>IF(N114="nulová",J114,0)</f>
        <v>0</v>
      </c>
      <c r="BJ114" s="18" t="s">
        <v>73</v>
      </c>
      <c r="BK114" s="147">
        <f>ROUND(I114*H114,2)</f>
        <v>0</v>
      </c>
      <c r="BL114" s="18" t="s">
        <v>83</v>
      </c>
      <c r="BM114" s="146" t="s">
        <v>400</v>
      </c>
    </row>
    <row r="115" spans="1:65" s="2" customFormat="1" ht="29.25">
      <c r="A115" s="30"/>
      <c r="B115" s="31"/>
      <c r="C115" s="30"/>
      <c r="D115" s="148" t="s">
        <v>130</v>
      </c>
      <c r="E115" s="30"/>
      <c r="F115" s="149" t="s">
        <v>165</v>
      </c>
      <c r="G115" s="30"/>
      <c r="H115" s="30"/>
      <c r="I115" s="30"/>
      <c r="J115" s="30"/>
      <c r="K115" s="30"/>
      <c r="L115" s="31"/>
      <c r="M115" s="150"/>
      <c r="N115" s="151"/>
      <c r="O115" s="51"/>
      <c r="P115" s="51"/>
      <c r="Q115" s="51"/>
      <c r="R115" s="51"/>
      <c r="S115" s="51"/>
      <c r="T115" s="52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T115" s="18" t="s">
        <v>130</v>
      </c>
      <c r="AU115" s="18" t="s">
        <v>77</v>
      </c>
    </row>
    <row r="116" spans="1:65" s="2" customFormat="1">
      <c r="A116" s="30"/>
      <c r="B116" s="31"/>
      <c r="C116" s="30"/>
      <c r="D116" s="152" t="s">
        <v>132</v>
      </c>
      <c r="E116" s="30"/>
      <c r="F116" s="153" t="s">
        <v>166</v>
      </c>
      <c r="G116" s="30"/>
      <c r="H116" s="30"/>
      <c r="I116" s="30"/>
      <c r="J116" s="30"/>
      <c r="K116" s="30"/>
      <c r="L116" s="31"/>
      <c r="M116" s="150"/>
      <c r="N116" s="151"/>
      <c r="O116" s="51"/>
      <c r="P116" s="51"/>
      <c r="Q116" s="51"/>
      <c r="R116" s="51"/>
      <c r="S116" s="51"/>
      <c r="T116" s="52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T116" s="18" t="s">
        <v>132</v>
      </c>
      <c r="AU116" s="18" t="s">
        <v>77</v>
      </c>
    </row>
    <row r="117" spans="1:65" s="14" customFormat="1">
      <c r="B117" s="160"/>
      <c r="D117" s="148" t="s">
        <v>134</v>
      </c>
      <c r="F117" s="162" t="s">
        <v>401</v>
      </c>
      <c r="H117" s="163">
        <v>32.159999999999997</v>
      </c>
      <c r="L117" s="160"/>
      <c r="M117" s="164"/>
      <c r="N117" s="165"/>
      <c r="O117" s="165"/>
      <c r="P117" s="165"/>
      <c r="Q117" s="165"/>
      <c r="R117" s="165"/>
      <c r="S117" s="165"/>
      <c r="T117" s="166"/>
      <c r="AT117" s="161" t="s">
        <v>134</v>
      </c>
      <c r="AU117" s="161" t="s">
        <v>77</v>
      </c>
      <c r="AV117" s="14" t="s">
        <v>77</v>
      </c>
      <c r="AW117" s="14" t="s">
        <v>4</v>
      </c>
      <c r="AX117" s="14" t="s">
        <v>73</v>
      </c>
      <c r="AY117" s="161" t="s">
        <v>122</v>
      </c>
    </row>
    <row r="118" spans="1:65" s="2" customFormat="1" ht="24.2" customHeight="1">
      <c r="A118" s="30"/>
      <c r="B118" s="135"/>
      <c r="C118" s="136" t="s">
        <v>147</v>
      </c>
      <c r="D118" s="136" t="s">
        <v>124</v>
      </c>
      <c r="E118" s="137" t="s">
        <v>168</v>
      </c>
      <c r="F118" s="138" t="s">
        <v>169</v>
      </c>
      <c r="G118" s="139" t="s">
        <v>151</v>
      </c>
      <c r="H118" s="140">
        <v>168.84</v>
      </c>
      <c r="I118" s="141"/>
      <c r="J118" s="141">
        <f>ROUND(I118*H118,2)</f>
        <v>0</v>
      </c>
      <c r="K118" s="138" t="s">
        <v>128</v>
      </c>
      <c r="L118" s="31"/>
      <c r="M118" s="142" t="s">
        <v>3</v>
      </c>
      <c r="N118" s="143" t="s">
        <v>39</v>
      </c>
      <c r="O118" s="144">
        <v>7.5999999999999998E-2</v>
      </c>
      <c r="P118" s="144">
        <f>O118*H118</f>
        <v>12.83184</v>
      </c>
      <c r="Q118" s="144">
        <v>6.4999999999999997E-3</v>
      </c>
      <c r="R118" s="144">
        <f>Q118*H118</f>
        <v>1.0974599999999999</v>
      </c>
      <c r="S118" s="144">
        <v>0</v>
      </c>
      <c r="T118" s="145">
        <f>S118*H118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R118" s="146" t="s">
        <v>83</v>
      </c>
      <c r="AT118" s="146" t="s">
        <v>124</v>
      </c>
      <c r="AU118" s="146" t="s">
        <v>77</v>
      </c>
      <c r="AY118" s="18" t="s">
        <v>122</v>
      </c>
      <c r="BE118" s="147">
        <f>IF(N118="základní",J118,0)</f>
        <v>0</v>
      </c>
      <c r="BF118" s="147">
        <f>IF(N118="snížená",J118,0)</f>
        <v>0</v>
      </c>
      <c r="BG118" s="147">
        <f>IF(N118="zákl. přenesená",J118,0)</f>
        <v>0</v>
      </c>
      <c r="BH118" s="147">
        <f>IF(N118="sníž. přenesená",J118,0)</f>
        <v>0</v>
      </c>
      <c r="BI118" s="147">
        <f>IF(N118="nulová",J118,0)</f>
        <v>0</v>
      </c>
      <c r="BJ118" s="18" t="s">
        <v>73</v>
      </c>
      <c r="BK118" s="147">
        <f>ROUND(I118*H118,2)</f>
        <v>0</v>
      </c>
      <c r="BL118" s="18" t="s">
        <v>83</v>
      </c>
      <c r="BM118" s="146" t="s">
        <v>402</v>
      </c>
    </row>
    <row r="119" spans="1:65" s="2" customFormat="1" ht="19.5">
      <c r="A119" s="30"/>
      <c r="B119" s="31"/>
      <c r="C119" s="30"/>
      <c r="D119" s="148" t="s">
        <v>130</v>
      </c>
      <c r="E119" s="30"/>
      <c r="F119" s="149" t="s">
        <v>171</v>
      </c>
      <c r="G119" s="30"/>
      <c r="H119" s="30"/>
      <c r="I119" s="30"/>
      <c r="J119" s="30"/>
      <c r="K119" s="30"/>
      <c r="L119" s="31"/>
      <c r="M119" s="150"/>
      <c r="N119" s="151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130</v>
      </c>
      <c r="AU119" s="18" t="s">
        <v>77</v>
      </c>
    </row>
    <row r="120" spans="1:65" s="2" customFormat="1">
      <c r="A120" s="30"/>
      <c r="B120" s="31"/>
      <c r="C120" s="30"/>
      <c r="D120" s="152" t="s">
        <v>132</v>
      </c>
      <c r="E120" s="30"/>
      <c r="F120" s="153" t="s">
        <v>172</v>
      </c>
      <c r="G120" s="30"/>
      <c r="H120" s="30"/>
      <c r="I120" s="30"/>
      <c r="J120" s="30"/>
      <c r="K120" s="30"/>
      <c r="L120" s="31"/>
      <c r="M120" s="150"/>
      <c r="N120" s="151"/>
      <c r="O120" s="51"/>
      <c r="P120" s="51"/>
      <c r="Q120" s="51"/>
      <c r="R120" s="51"/>
      <c r="S120" s="51"/>
      <c r="T120" s="52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132</v>
      </c>
      <c r="AU120" s="18" t="s">
        <v>77</v>
      </c>
    </row>
    <row r="121" spans="1:65" s="13" customFormat="1">
      <c r="B121" s="154"/>
      <c r="D121" s="148" t="s">
        <v>134</v>
      </c>
      <c r="E121" s="155" t="s">
        <v>3</v>
      </c>
      <c r="F121" s="156" t="s">
        <v>173</v>
      </c>
      <c r="H121" s="155" t="s">
        <v>3</v>
      </c>
      <c r="L121" s="154"/>
      <c r="M121" s="157"/>
      <c r="N121" s="158"/>
      <c r="O121" s="158"/>
      <c r="P121" s="158"/>
      <c r="Q121" s="158"/>
      <c r="R121" s="158"/>
      <c r="S121" s="158"/>
      <c r="T121" s="159"/>
      <c r="AT121" s="155" t="s">
        <v>134</v>
      </c>
      <c r="AU121" s="155" t="s">
        <v>77</v>
      </c>
      <c r="AV121" s="13" t="s">
        <v>73</v>
      </c>
      <c r="AW121" s="13" t="s">
        <v>29</v>
      </c>
      <c r="AX121" s="13" t="s">
        <v>68</v>
      </c>
      <c r="AY121" s="155" t="s">
        <v>122</v>
      </c>
    </row>
    <row r="122" spans="1:65" s="14" customFormat="1">
      <c r="B122" s="160"/>
      <c r="D122" s="148" t="s">
        <v>134</v>
      </c>
      <c r="E122" s="161" t="s">
        <v>3</v>
      </c>
      <c r="F122" s="162" t="s">
        <v>403</v>
      </c>
      <c r="H122" s="163">
        <v>152.76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134</v>
      </c>
      <c r="AU122" s="161" t="s">
        <v>77</v>
      </c>
      <c r="AV122" s="14" t="s">
        <v>77</v>
      </c>
      <c r="AW122" s="14" t="s">
        <v>29</v>
      </c>
      <c r="AX122" s="14" t="s">
        <v>68</v>
      </c>
      <c r="AY122" s="161" t="s">
        <v>122</v>
      </c>
    </row>
    <row r="123" spans="1:65" s="13" customFormat="1">
      <c r="B123" s="154"/>
      <c r="D123" s="148" t="s">
        <v>134</v>
      </c>
      <c r="E123" s="155" t="s">
        <v>3</v>
      </c>
      <c r="F123" s="156" t="s">
        <v>176</v>
      </c>
      <c r="H123" s="155" t="s">
        <v>3</v>
      </c>
      <c r="L123" s="154"/>
      <c r="M123" s="157"/>
      <c r="N123" s="158"/>
      <c r="O123" s="158"/>
      <c r="P123" s="158"/>
      <c r="Q123" s="158"/>
      <c r="R123" s="158"/>
      <c r="S123" s="158"/>
      <c r="T123" s="159"/>
      <c r="AT123" s="155" t="s">
        <v>134</v>
      </c>
      <c r="AU123" s="155" t="s">
        <v>77</v>
      </c>
      <c r="AV123" s="13" t="s">
        <v>73</v>
      </c>
      <c r="AW123" s="13" t="s">
        <v>29</v>
      </c>
      <c r="AX123" s="13" t="s">
        <v>68</v>
      </c>
      <c r="AY123" s="155" t="s">
        <v>122</v>
      </c>
    </row>
    <row r="124" spans="1:65" s="14" customFormat="1">
      <c r="B124" s="160"/>
      <c r="D124" s="148" t="s">
        <v>134</v>
      </c>
      <c r="E124" s="161" t="s">
        <v>3</v>
      </c>
      <c r="F124" s="162" t="s">
        <v>398</v>
      </c>
      <c r="H124" s="163">
        <v>16.079999999999998</v>
      </c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134</v>
      </c>
      <c r="AU124" s="161" t="s">
        <v>77</v>
      </c>
      <c r="AV124" s="14" t="s">
        <v>77</v>
      </c>
      <c r="AW124" s="14" t="s">
        <v>29</v>
      </c>
      <c r="AX124" s="14" t="s">
        <v>68</v>
      </c>
      <c r="AY124" s="161" t="s">
        <v>122</v>
      </c>
    </row>
    <row r="125" spans="1:65" s="15" customFormat="1">
      <c r="B125" s="167"/>
      <c r="D125" s="148" t="s">
        <v>134</v>
      </c>
      <c r="E125" s="168" t="s">
        <v>3</v>
      </c>
      <c r="F125" s="169" t="s">
        <v>146</v>
      </c>
      <c r="H125" s="170">
        <v>168.83999999999997</v>
      </c>
      <c r="L125" s="167"/>
      <c r="M125" s="171"/>
      <c r="N125" s="172"/>
      <c r="O125" s="172"/>
      <c r="P125" s="172"/>
      <c r="Q125" s="172"/>
      <c r="R125" s="172"/>
      <c r="S125" s="172"/>
      <c r="T125" s="173"/>
      <c r="AT125" s="168" t="s">
        <v>134</v>
      </c>
      <c r="AU125" s="168" t="s">
        <v>77</v>
      </c>
      <c r="AV125" s="15" t="s">
        <v>83</v>
      </c>
      <c r="AW125" s="15" t="s">
        <v>29</v>
      </c>
      <c r="AX125" s="15" t="s">
        <v>73</v>
      </c>
      <c r="AY125" s="168" t="s">
        <v>122</v>
      </c>
    </row>
    <row r="126" spans="1:65" s="2" customFormat="1" ht="24.2" customHeight="1">
      <c r="A126" s="30"/>
      <c r="B126" s="135"/>
      <c r="C126" s="136" t="s">
        <v>178</v>
      </c>
      <c r="D126" s="136" t="s">
        <v>124</v>
      </c>
      <c r="E126" s="137" t="s">
        <v>179</v>
      </c>
      <c r="F126" s="138" t="s">
        <v>180</v>
      </c>
      <c r="G126" s="139" t="s">
        <v>151</v>
      </c>
      <c r="H126" s="140">
        <v>168.84</v>
      </c>
      <c r="I126" s="141"/>
      <c r="J126" s="141">
        <f>ROUND(I126*H126,2)</f>
        <v>0</v>
      </c>
      <c r="K126" s="138" t="s">
        <v>128</v>
      </c>
      <c r="L126" s="31"/>
      <c r="M126" s="142" t="s">
        <v>3</v>
      </c>
      <c r="N126" s="143" t="s">
        <v>39</v>
      </c>
      <c r="O126" s="144">
        <v>0.46</v>
      </c>
      <c r="P126" s="144">
        <f>O126*H126</f>
        <v>77.66640000000001</v>
      </c>
      <c r="Q126" s="144">
        <v>2.5000000000000001E-2</v>
      </c>
      <c r="R126" s="144">
        <f>Q126*H126</f>
        <v>4.2210000000000001</v>
      </c>
      <c r="S126" s="144">
        <v>0</v>
      </c>
      <c r="T126" s="14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46" t="s">
        <v>83</v>
      </c>
      <c r="AT126" s="146" t="s">
        <v>124</v>
      </c>
      <c r="AU126" s="146" t="s">
        <v>77</v>
      </c>
      <c r="AY126" s="18" t="s">
        <v>122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8" t="s">
        <v>73</v>
      </c>
      <c r="BK126" s="147">
        <f>ROUND(I126*H126,2)</f>
        <v>0</v>
      </c>
      <c r="BL126" s="18" t="s">
        <v>83</v>
      </c>
      <c r="BM126" s="146" t="s">
        <v>404</v>
      </c>
    </row>
    <row r="127" spans="1:65" s="2" customFormat="1" ht="29.25">
      <c r="A127" s="30"/>
      <c r="B127" s="31"/>
      <c r="C127" s="30"/>
      <c r="D127" s="148" t="s">
        <v>130</v>
      </c>
      <c r="E127" s="30"/>
      <c r="F127" s="149" t="s">
        <v>182</v>
      </c>
      <c r="G127" s="30"/>
      <c r="H127" s="30"/>
      <c r="I127" s="30"/>
      <c r="J127" s="30"/>
      <c r="K127" s="30"/>
      <c r="L127" s="31"/>
      <c r="M127" s="150"/>
      <c r="N127" s="151"/>
      <c r="O127" s="51"/>
      <c r="P127" s="51"/>
      <c r="Q127" s="51"/>
      <c r="R127" s="51"/>
      <c r="S127" s="51"/>
      <c r="T127" s="52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130</v>
      </c>
      <c r="AU127" s="18" t="s">
        <v>77</v>
      </c>
    </row>
    <row r="128" spans="1:65" s="2" customFormat="1">
      <c r="A128" s="30"/>
      <c r="B128" s="31"/>
      <c r="C128" s="30"/>
      <c r="D128" s="152" t="s">
        <v>132</v>
      </c>
      <c r="E128" s="30"/>
      <c r="F128" s="153" t="s">
        <v>183</v>
      </c>
      <c r="G128" s="30"/>
      <c r="H128" s="30"/>
      <c r="I128" s="30"/>
      <c r="J128" s="30"/>
      <c r="K128" s="30"/>
      <c r="L128" s="31"/>
      <c r="M128" s="150"/>
      <c r="N128" s="151"/>
      <c r="O128" s="51"/>
      <c r="P128" s="51"/>
      <c r="Q128" s="51"/>
      <c r="R128" s="51"/>
      <c r="S128" s="51"/>
      <c r="T128" s="52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132</v>
      </c>
      <c r="AU128" s="18" t="s">
        <v>77</v>
      </c>
    </row>
    <row r="129" spans="1:65" s="2" customFormat="1" ht="24.2" customHeight="1">
      <c r="A129" s="30"/>
      <c r="B129" s="135"/>
      <c r="C129" s="136" t="s">
        <v>184</v>
      </c>
      <c r="D129" s="136" t="s">
        <v>124</v>
      </c>
      <c r="E129" s="137" t="s">
        <v>185</v>
      </c>
      <c r="F129" s="138" t="s">
        <v>186</v>
      </c>
      <c r="G129" s="139" t="s">
        <v>151</v>
      </c>
      <c r="H129" s="140">
        <v>337.68</v>
      </c>
      <c r="I129" s="141"/>
      <c r="J129" s="141">
        <f>ROUND(I129*H129,2)</f>
        <v>0</v>
      </c>
      <c r="K129" s="138" t="s">
        <v>128</v>
      </c>
      <c r="L129" s="31"/>
      <c r="M129" s="142" t="s">
        <v>3</v>
      </c>
      <c r="N129" s="143" t="s">
        <v>39</v>
      </c>
      <c r="O129" s="144">
        <v>0.09</v>
      </c>
      <c r="P129" s="144">
        <f>O129*H129</f>
        <v>30.391199999999998</v>
      </c>
      <c r="Q129" s="144">
        <v>7.0000000000000001E-3</v>
      </c>
      <c r="R129" s="144">
        <f>Q129*H129</f>
        <v>2.3637600000000001</v>
      </c>
      <c r="S129" s="144">
        <v>0</v>
      </c>
      <c r="T129" s="145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46" t="s">
        <v>83</v>
      </c>
      <c r="AT129" s="146" t="s">
        <v>124</v>
      </c>
      <c r="AU129" s="146" t="s">
        <v>77</v>
      </c>
      <c r="AY129" s="18" t="s">
        <v>122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73</v>
      </c>
      <c r="BK129" s="147">
        <f>ROUND(I129*H129,2)</f>
        <v>0</v>
      </c>
      <c r="BL129" s="18" t="s">
        <v>83</v>
      </c>
      <c r="BM129" s="146" t="s">
        <v>405</v>
      </c>
    </row>
    <row r="130" spans="1:65" s="2" customFormat="1" ht="29.25">
      <c r="A130" s="30"/>
      <c r="B130" s="31"/>
      <c r="C130" s="30"/>
      <c r="D130" s="148" t="s">
        <v>130</v>
      </c>
      <c r="E130" s="30"/>
      <c r="F130" s="149" t="s">
        <v>188</v>
      </c>
      <c r="G130" s="30"/>
      <c r="H130" s="30"/>
      <c r="I130" s="30"/>
      <c r="J130" s="30"/>
      <c r="K130" s="30"/>
      <c r="L130" s="31"/>
      <c r="M130" s="150"/>
      <c r="N130" s="151"/>
      <c r="O130" s="51"/>
      <c r="P130" s="51"/>
      <c r="Q130" s="51"/>
      <c r="R130" s="51"/>
      <c r="S130" s="51"/>
      <c r="T130" s="52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130</v>
      </c>
      <c r="AU130" s="18" t="s">
        <v>77</v>
      </c>
    </row>
    <row r="131" spans="1:65" s="2" customFormat="1">
      <c r="A131" s="30"/>
      <c r="B131" s="31"/>
      <c r="C131" s="30"/>
      <c r="D131" s="152" t="s">
        <v>132</v>
      </c>
      <c r="E131" s="30"/>
      <c r="F131" s="153" t="s">
        <v>189</v>
      </c>
      <c r="G131" s="30"/>
      <c r="H131" s="30"/>
      <c r="I131" s="30"/>
      <c r="J131" s="30"/>
      <c r="K131" s="30"/>
      <c r="L131" s="31"/>
      <c r="M131" s="150"/>
      <c r="N131" s="151"/>
      <c r="O131" s="51"/>
      <c r="P131" s="51"/>
      <c r="Q131" s="51"/>
      <c r="R131" s="51"/>
      <c r="S131" s="51"/>
      <c r="T131" s="52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132</v>
      </c>
      <c r="AU131" s="18" t="s">
        <v>77</v>
      </c>
    </row>
    <row r="132" spans="1:65" s="14" customFormat="1">
      <c r="B132" s="160"/>
      <c r="D132" s="148" t="s">
        <v>134</v>
      </c>
      <c r="E132" s="161" t="s">
        <v>3</v>
      </c>
      <c r="F132" s="162" t="s">
        <v>406</v>
      </c>
      <c r="H132" s="163">
        <v>337.68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134</v>
      </c>
      <c r="AU132" s="161" t="s">
        <v>77</v>
      </c>
      <c r="AV132" s="14" t="s">
        <v>77</v>
      </c>
      <c r="AW132" s="14" t="s">
        <v>29</v>
      </c>
      <c r="AX132" s="14" t="s">
        <v>73</v>
      </c>
      <c r="AY132" s="161" t="s">
        <v>122</v>
      </c>
    </row>
    <row r="133" spans="1:65" s="2" customFormat="1" ht="24.2" customHeight="1">
      <c r="A133" s="30"/>
      <c r="B133" s="135"/>
      <c r="C133" s="136" t="s">
        <v>191</v>
      </c>
      <c r="D133" s="136" t="s">
        <v>124</v>
      </c>
      <c r="E133" s="137" t="s">
        <v>192</v>
      </c>
      <c r="F133" s="138" t="s">
        <v>193</v>
      </c>
      <c r="G133" s="139" t="s">
        <v>194</v>
      </c>
      <c r="H133" s="140">
        <v>1</v>
      </c>
      <c r="I133" s="141"/>
      <c r="J133" s="141">
        <f>ROUND(I133*H133,2)</f>
        <v>0</v>
      </c>
      <c r="K133" s="138" t="s">
        <v>3</v>
      </c>
      <c r="L133" s="31"/>
      <c r="M133" s="142" t="s">
        <v>3</v>
      </c>
      <c r="N133" s="143" t="s">
        <v>39</v>
      </c>
      <c r="O133" s="144">
        <v>0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46" t="s">
        <v>83</v>
      </c>
      <c r="AT133" s="146" t="s">
        <v>124</v>
      </c>
      <c r="AU133" s="146" t="s">
        <v>77</v>
      </c>
      <c r="AY133" s="18" t="s">
        <v>122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73</v>
      </c>
      <c r="BK133" s="147">
        <f>ROUND(I133*H133,2)</f>
        <v>0</v>
      </c>
      <c r="BL133" s="18" t="s">
        <v>83</v>
      </c>
      <c r="BM133" s="146" t="s">
        <v>407</v>
      </c>
    </row>
    <row r="134" spans="1:65" s="2" customFormat="1" ht="19.5">
      <c r="A134" s="30"/>
      <c r="B134" s="31"/>
      <c r="C134" s="30"/>
      <c r="D134" s="148" t="s">
        <v>130</v>
      </c>
      <c r="E134" s="30"/>
      <c r="F134" s="149" t="s">
        <v>193</v>
      </c>
      <c r="G134" s="30"/>
      <c r="H134" s="30"/>
      <c r="I134" s="30"/>
      <c r="J134" s="30"/>
      <c r="K134" s="30"/>
      <c r="L134" s="31"/>
      <c r="M134" s="150"/>
      <c r="N134" s="151"/>
      <c r="O134" s="51"/>
      <c r="P134" s="51"/>
      <c r="Q134" s="51"/>
      <c r="R134" s="51"/>
      <c r="S134" s="51"/>
      <c r="T134" s="52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130</v>
      </c>
      <c r="AU134" s="18" t="s">
        <v>77</v>
      </c>
    </row>
    <row r="135" spans="1:65" s="2" customFormat="1" ht="24.2" customHeight="1">
      <c r="A135" s="30"/>
      <c r="B135" s="135"/>
      <c r="C135" s="136" t="s">
        <v>196</v>
      </c>
      <c r="D135" s="136" t="s">
        <v>124</v>
      </c>
      <c r="E135" s="137" t="s">
        <v>197</v>
      </c>
      <c r="F135" s="138" t="s">
        <v>198</v>
      </c>
      <c r="G135" s="139" t="s">
        <v>151</v>
      </c>
      <c r="H135" s="140">
        <v>66.731999999999999</v>
      </c>
      <c r="I135" s="141"/>
      <c r="J135" s="141">
        <f>ROUND(I135*H135,2)</f>
        <v>0</v>
      </c>
      <c r="K135" s="138" t="s">
        <v>3</v>
      </c>
      <c r="L135" s="31"/>
      <c r="M135" s="142" t="s">
        <v>3</v>
      </c>
      <c r="N135" s="143" t="s">
        <v>39</v>
      </c>
      <c r="O135" s="144">
        <v>0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46" t="s">
        <v>83</v>
      </c>
      <c r="AT135" s="146" t="s">
        <v>124</v>
      </c>
      <c r="AU135" s="146" t="s">
        <v>77</v>
      </c>
      <c r="AY135" s="18" t="s">
        <v>122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8" t="s">
        <v>73</v>
      </c>
      <c r="BK135" s="147">
        <f>ROUND(I135*H135,2)</f>
        <v>0</v>
      </c>
      <c r="BL135" s="18" t="s">
        <v>83</v>
      </c>
      <c r="BM135" s="146" t="s">
        <v>408</v>
      </c>
    </row>
    <row r="136" spans="1:65" s="2" customFormat="1" ht="19.5">
      <c r="A136" s="30"/>
      <c r="B136" s="31"/>
      <c r="C136" s="30"/>
      <c r="D136" s="148" t="s">
        <v>130</v>
      </c>
      <c r="E136" s="30"/>
      <c r="F136" s="149" t="s">
        <v>198</v>
      </c>
      <c r="G136" s="30"/>
      <c r="H136" s="30"/>
      <c r="I136" s="30"/>
      <c r="J136" s="30"/>
      <c r="K136" s="30"/>
      <c r="L136" s="31"/>
      <c r="M136" s="150"/>
      <c r="N136" s="151"/>
      <c r="O136" s="51"/>
      <c r="P136" s="51"/>
      <c r="Q136" s="51"/>
      <c r="R136" s="51"/>
      <c r="S136" s="51"/>
      <c r="T136" s="52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8" t="s">
        <v>130</v>
      </c>
      <c r="AU136" s="18" t="s">
        <v>77</v>
      </c>
    </row>
    <row r="137" spans="1:65" s="13" customFormat="1">
      <c r="B137" s="154"/>
      <c r="D137" s="148" t="s">
        <v>134</v>
      </c>
      <c r="E137" s="155" t="s">
        <v>3</v>
      </c>
      <c r="F137" s="156" t="s">
        <v>200</v>
      </c>
      <c r="H137" s="155" t="s">
        <v>3</v>
      </c>
      <c r="L137" s="154"/>
      <c r="M137" s="157"/>
      <c r="N137" s="158"/>
      <c r="O137" s="158"/>
      <c r="P137" s="158"/>
      <c r="Q137" s="158"/>
      <c r="R137" s="158"/>
      <c r="S137" s="158"/>
      <c r="T137" s="159"/>
      <c r="AT137" s="155" t="s">
        <v>134</v>
      </c>
      <c r="AU137" s="155" t="s">
        <v>77</v>
      </c>
      <c r="AV137" s="13" t="s">
        <v>73</v>
      </c>
      <c r="AW137" s="13" t="s">
        <v>29</v>
      </c>
      <c r="AX137" s="13" t="s">
        <v>68</v>
      </c>
      <c r="AY137" s="155" t="s">
        <v>122</v>
      </c>
    </row>
    <row r="138" spans="1:65" s="14" customFormat="1">
      <c r="B138" s="160"/>
      <c r="D138" s="148" t="s">
        <v>134</v>
      </c>
      <c r="E138" s="161" t="s">
        <v>3</v>
      </c>
      <c r="F138" s="162" t="s">
        <v>409</v>
      </c>
      <c r="H138" s="163">
        <v>50.652000000000001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134</v>
      </c>
      <c r="AU138" s="161" t="s">
        <v>77</v>
      </c>
      <c r="AV138" s="14" t="s">
        <v>77</v>
      </c>
      <c r="AW138" s="14" t="s">
        <v>29</v>
      </c>
      <c r="AX138" s="14" t="s">
        <v>68</v>
      </c>
      <c r="AY138" s="161" t="s">
        <v>122</v>
      </c>
    </row>
    <row r="139" spans="1:65" s="13" customFormat="1">
      <c r="B139" s="154"/>
      <c r="D139" s="148" t="s">
        <v>134</v>
      </c>
      <c r="E139" s="155" t="s">
        <v>3</v>
      </c>
      <c r="F139" s="156" t="s">
        <v>202</v>
      </c>
      <c r="H139" s="155" t="s">
        <v>3</v>
      </c>
      <c r="L139" s="154"/>
      <c r="M139" s="157"/>
      <c r="N139" s="158"/>
      <c r="O139" s="158"/>
      <c r="P139" s="158"/>
      <c r="Q139" s="158"/>
      <c r="R139" s="158"/>
      <c r="S139" s="158"/>
      <c r="T139" s="159"/>
      <c r="AT139" s="155" t="s">
        <v>134</v>
      </c>
      <c r="AU139" s="155" t="s">
        <v>77</v>
      </c>
      <c r="AV139" s="13" t="s">
        <v>73</v>
      </c>
      <c r="AW139" s="13" t="s">
        <v>29</v>
      </c>
      <c r="AX139" s="13" t="s">
        <v>68</v>
      </c>
      <c r="AY139" s="155" t="s">
        <v>122</v>
      </c>
    </row>
    <row r="140" spans="1:65" s="14" customFormat="1">
      <c r="B140" s="160"/>
      <c r="D140" s="148" t="s">
        <v>134</v>
      </c>
      <c r="E140" s="161" t="s">
        <v>3</v>
      </c>
      <c r="F140" s="162" t="s">
        <v>410</v>
      </c>
      <c r="H140" s="163">
        <v>16.079999999999998</v>
      </c>
      <c r="L140" s="160"/>
      <c r="M140" s="164"/>
      <c r="N140" s="165"/>
      <c r="O140" s="165"/>
      <c r="P140" s="165"/>
      <c r="Q140" s="165"/>
      <c r="R140" s="165"/>
      <c r="S140" s="165"/>
      <c r="T140" s="166"/>
      <c r="AT140" s="161" t="s">
        <v>134</v>
      </c>
      <c r="AU140" s="161" t="s">
        <v>77</v>
      </c>
      <c r="AV140" s="14" t="s">
        <v>77</v>
      </c>
      <c r="AW140" s="14" t="s">
        <v>29</v>
      </c>
      <c r="AX140" s="14" t="s">
        <v>68</v>
      </c>
      <c r="AY140" s="161" t="s">
        <v>122</v>
      </c>
    </row>
    <row r="141" spans="1:65" s="15" customFormat="1">
      <c r="B141" s="167"/>
      <c r="D141" s="148" t="s">
        <v>134</v>
      </c>
      <c r="E141" s="168" t="s">
        <v>3</v>
      </c>
      <c r="F141" s="169" t="s">
        <v>146</v>
      </c>
      <c r="H141" s="170">
        <v>66.731999999999999</v>
      </c>
      <c r="L141" s="167"/>
      <c r="M141" s="171"/>
      <c r="N141" s="172"/>
      <c r="O141" s="172"/>
      <c r="P141" s="172"/>
      <c r="Q141" s="172"/>
      <c r="R141" s="172"/>
      <c r="S141" s="172"/>
      <c r="T141" s="173"/>
      <c r="AT141" s="168" t="s">
        <v>134</v>
      </c>
      <c r="AU141" s="168" t="s">
        <v>77</v>
      </c>
      <c r="AV141" s="15" t="s">
        <v>83</v>
      </c>
      <c r="AW141" s="15" t="s">
        <v>29</v>
      </c>
      <c r="AX141" s="15" t="s">
        <v>73</v>
      </c>
      <c r="AY141" s="168" t="s">
        <v>122</v>
      </c>
    </row>
    <row r="142" spans="1:65" s="2" customFormat="1" ht="16.5" customHeight="1">
      <c r="A142" s="30"/>
      <c r="B142" s="135"/>
      <c r="C142" s="136" t="s">
        <v>204</v>
      </c>
      <c r="D142" s="136" t="s">
        <v>124</v>
      </c>
      <c r="E142" s="137" t="s">
        <v>205</v>
      </c>
      <c r="F142" s="138" t="s">
        <v>206</v>
      </c>
      <c r="G142" s="139" t="s">
        <v>151</v>
      </c>
      <c r="H142" s="140">
        <v>184.92</v>
      </c>
      <c r="I142" s="141"/>
      <c r="J142" s="141">
        <f>ROUND(I142*H142,2)</f>
        <v>0</v>
      </c>
      <c r="K142" s="138" t="s">
        <v>128</v>
      </c>
      <c r="L142" s="31"/>
      <c r="M142" s="142" t="s">
        <v>3</v>
      </c>
      <c r="N142" s="143" t="s">
        <v>39</v>
      </c>
      <c r="O142" s="144">
        <v>0.14000000000000001</v>
      </c>
      <c r="P142" s="144">
        <f>O142*H142</f>
        <v>25.8888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46" t="s">
        <v>83</v>
      </c>
      <c r="AT142" s="146" t="s">
        <v>124</v>
      </c>
      <c r="AU142" s="146" t="s">
        <v>77</v>
      </c>
      <c r="AY142" s="18" t="s">
        <v>122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73</v>
      </c>
      <c r="BK142" s="147">
        <f>ROUND(I142*H142,2)</f>
        <v>0</v>
      </c>
      <c r="BL142" s="18" t="s">
        <v>83</v>
      </c>
      <c r="BM142" s="146" t="s">
        <v>411</v>
      </c>
    </row>
    <row r="143" spans="1:65" s="2" customFormat="1">
      <c r="A143" s="30"/>
      <c r="B143" s="31"/>
      <c r="C143" s="30"/>
      <c r="D143" s="148" t="s">
        <v>130</v>
      </c>
      <c r="E143" s="30"/>
      <c r="F143" s="149" t="s">
        <v>208</v>
      </c>
      <c r="G143" s="30"/>
      <c r="H143" s="30"/>
      <c r="I143" s="30"/>
      <c r="J143" s="30"/>
      <c r="K143" s="30"/>
      <c r="L143" s="31"/>
      <c r="M143" s="150"/>
      <c r="N143" s="151"/>
      <c r="O143" s="51"/>
      <c r="P143" s="51"/>
      <c r="Q143" s="51"/>
      <c r="R143" s="51"/>
      <c r="S143" s="51"/>
      <c r="T143" s="52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8" t="s">
        <v>130</v>
      </c>
      <c r="AU143" s="18" t="s">
        <v>77</v>
      </c>
    </row>
    <row r="144" spans="1:65" s="2" customFormat="1">
      <c r="A144" s="30"/>
      <c r="B144" s="31"/>
      <c r="C144" s="30"/>
      <c r="D144" s="152" t="s">
        <v>132</v>
      </c>
      <c r="E144" s="30"/>
      <c r="F144" s="153" t="s">
        <v>209</v>
      </c>
      <c r="G144" s="30"/>
      <c r="H144" s="30"/>
      <c r="I144" s="30"/>
      <c r="J144" s="30"/>
      <c r="K144" s="30"/>
      <c r="L144" s="31"/>
      <c r="M144" s="150"/>
      <c r="N144" s="151"/>
      <c r="O144" s="51"/>
      <c r="P144" s="51"/>
      <c r="Q144" s="51"/>
      <c r="R144" s="51"/>
      <c r="S144" s="51"/>
      <c r="T144" s="52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8" t="s">
        <v>132</v>
      </c>
      <c r="AU144" s="18" t="s">
        <v>77</v>
      </c>
    </row>
    <row r="145" spans="1:65" s="2" customFormat="1" ht="19.5">
      <c r="A145" s="30"/>
      <c r="B145" s="31"/>
      <c r="C145" s="30"/>
      <c r="D145" s="148" t="s">
        <v>210</v>
      </c>
      <c r="E145" s="30"/>
      <c r="F145" s="174" t="s">
        <v>211</v>
      </c>
      <c r="G145" s="30"/>
      <c r="H145" s="30"/>
      <c r="I145" s="30"/>
      <c r="J145" s="30"/>
      <c r="K145" s="30"/>
      <c r="L145" s="31"/>
      <c r="M145" s="150"/>
      <c r="N145" s="151"/>
      <c r="O145" s="51"/>
      <c r="P145" s="51"/>
      <c r="Q145" s="51"/>
      <c r="R145" s="51"/>
      <c r="S145" s="51"/>
      <c r="T145" s="52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8" t="s">
        <v>210</v>
      </c>
      <c r="AU145" s="18" t="s">
        <v>77</v>
      </c>
    </row>
    <row r="146" spans="1:65" s="14" customFormat="1">
      <c r="B146" s="160"/>
      <c r="D146" s="148" t="s">
        <v>134</v>
      </c>
      <c r="E146" s="161" t="s">
        <v>3</v>
      </c>
      <c r="F146" s="162" t="s">
        <v>412</v>
      </c>
      <c r="H146" s="163">
        <v>184.92</v>
      </c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134</v>
      </c>
      <c r="AU146" s="161" t="s">
        <v>77</v>
      </c>
      <c r="AV146" s="14" t="s">
        <v>77</v>
      </c>
      <c r="AW146" s="14" t="s">
        <v>29</v>
      </c>
      <c r="AX146" s="14" t="s">
        <v>73</v>
      </c>
      <c r="AY146" s="161" t="s">
        <v>122</v>
      </c>
    </row>
    <row r="147" spans="1:65" s="12" customFormat="1" ht="22.9" customHeight="1">
      <c r="B147" s="123"/>
      <c r="D147" s="124" t="s">
        <v>67</v>
      </c>
      <c r="E147" s="133" t="s">
        <v>191</v>
      </c>
      <c r="F147" s="133" t="s">
        <v>213</v>
      </c>
      <c r="J147" s="134">
        <f>BK147</f>
        <v>0</v>
      </c>
      <c r="L147" s="123"/>
      <c r="M147" s="127"/>
      <c r="N147" s="128"/>
      <c r="O147" s="128"/>
      <c r="P147" s="129">
        <f>SUM(P148:P175)</f>
        <v>198.19380000000001</v>
      </c>
      <c r="Q147" s="128"/>
      <c r="R147" s="129">
        <f>SUM(R148:R175)</f>
        <v>0</v>
      </c>
      <c r="S147" s="128"/>
      <c r="T147" s="130">
        <f>SUM(T148:T175)</f>
        <v>5.3626800000000001</v>
      </c>
      <c r="AR147" s="124" t="s">
        <v>73</v>
      </c>
      <c r="AT147" s="131" t="s">
        <v>67</v>
      </c>
      <c r="AU147" s="131" t="s">
        <v>73</v>
      </c>
      <c r="AY147" s="124" t="s">
        <v>122</v>
      </c>
      <c r="BK147" s="132">
        <f>SUM(BK148:BK175)</f>
        <v>0</v>
      </c>
    </row>
    <row r="148" spans="1:65" s="2" customFormat="1" ht="37.9" customHeight="1">
      <c r="A148" s="30"/>
      <c r="B148" s="135"/>
      <c r="C148" s="136" t="s">
        <v>214</v>
      </c>
      <c r="D148" s="136" t="s">
        <v>124</v>
      </c>
      <c r="E148" s="137" t="s">
        <v>215</v>
      </c>
      <c r="F148" s="138" t="s">
        <v>216</v>
      </c>
      <c r="G148" s="139" t="s">
        <v>151</v>
      </c>
      <c r="H148" s="140">
        <v>202.44</v>
      </c>
      <c r="I148" s="141"/>
      <c r="J148" s="141">
        <f>ROUND(I148*H148,2)</f>
        <v>0</v>
      </c>
      <c r="K148" s="138" t="s">
        <v>128</v>
      </c>
      <c r="L148" s="31"/>
      <c r="M148" s="142" t="s">
        <v>3</v>
      </c>
      <c r="N148" s="143" t="s">
        <v>39</v>
      </c>
      <c r="O148" s="144">
        <v>0.16200000000000001</v>
      </c>
      <c r="P148" s="144">
        <f>O148*H148</f>
        <v>32.795279999999998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46" t="s">
        <v>83</v>
      </c>
      <c r="AT148" s="146" t="s">
        <v>124</v>
      </c>
      <c r="AU148" s="146" t="s">
        <v>77</v>
      </c>
      <c r="AY148" s="18" t="s">
        <v>122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73</v>
      </c>
      <c r="BK148" s="147">
        <f>ROUND(I148*H148,2)</f>
        <v>0</v>
      </c>
      <c r="BL148" s="18" t="s">
        <v>83</v>
      </c>
      <c r="BM148" s="146" t="s">
        <v>413</v>
      </c>
    </row>
    <row r="149" spans="1:65" s="2" customFormat="1" ht="29.25">
      <c r="A149" s="30"/>
      <c r="B149" s="31"/>
      <c r="C149" s="30"/>
      <c r="D149" s="148" t="s">
        <v>130</v>
      </c>
      <c r="E149" s="30"/>
      <c r="F149" s="149" t="s">
        <v>218</v>
      </c>
      <c r="G149" s="30"/>
      <c r="H149" s="30"/>
      <c r="I149" s="30"/>
      <c r="J149" s="30"/>
      <c r="K149" s="30"/>
      <c r="L149" s="31"/>
      <c r="M149" s="150"/>
      <c r="N149" s="151"/>
      <c r="O149" s="51"/>
      <c r="P149" s="51"/>
      <c r="Q149" s="51"/>
      <c r="R149" s="51"/>
      <c r="S149" s="51"/>
      <c r="T149" s="52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8" t="s">
        <v>130</v>
      </c>
      <c r="AU149" s="18" t="s">
        <v>77</v>
      </c>
    </row>
    <row r="150" spans="1:65" s="2" customFormat="1">
      <c r="A150" s="30"/>
      <c r="B150" s="31"/>
      <c r="C150" s="30"/>
      <c r="D150" s="152" t="s">
        <v>132</v>
      </c>
      <c r="E150" s="30"/>
      <c r="F150" s="153" t="s">
        <v>219</v>
      </c>
      <c r="G150" s="30"/>
      <c r="H150" s="30"/>
      <c r="I150" s="30"/>
      <c r="J150" s="30"/>
      <c r="K150" s="30"/>
      <c r="L150" s="31"/>
      <c r="M150" s="150"/>
      <c r="N150" s="151"/>
      <c r="O150" s="51"/>
      <c r="P150" s="51"/>
      <c r="Q150" s="51"/>
      <c r="R150" s="51"/>
      <c r="S150" s="51"/>
      <c r="T150" s="52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8" t="s">
        <v>132</v>
      </c>
      <c r="AU150" s="18" t="s">
        <v>77</v>
      </c>
    </row>
    <row r="151" spans="1:65" s="14" customFormat="1">
      <c r="B151" s="160"/>
      <c r="D151" s="148" t="s">
        <v>134</v>
      </c>
      <c r="E151" s="161" t="s">
        <v>3</v>
      </c>
      <c r="F151" s="162" t="s">
        <v>414</v>
      </c>
      <c r="H151" s="163">
        <v>202.44</v>
      </c>
      <c r="L151" s="160"/>
      <c r="M151" s="164"/>
      <c r="N151" s="165"/>
      <c r="O151" s="165"/>
      <c r="P151" s="165"/>
      <c r="Q151" s="165"/>
      <c r="R151" s="165"/>
      <c r="S151" s="165"/>
      <c r="T151" s="166"/>
      <c r="AT151" s="161" t="s">
        <v>134</v>
      </c>
      <c r="AU151" s="161" t="s">
        <v>77</v>
      </c>
      <c r="AV151" s="14" t="s">
        <v>77</v>
      </c>
      <c r="AW151" s="14" t="s">
        <v>29</v>
      </c>
      <c r="AX151" s="14" t="s">
        <v>68</v>
      </c>
      <c r="AY151" s="161" t="s">
        <v>122</v>
      </c>
    </row>
    <row r="152" spans="1:65" s="15" customFormat="1">
      <c r="B152" s="167"/>
      <c r="D152" s="148" t="s">
        <v>134</v>
      </c>
      <c r="E152" s="168" t="s">
        <v>3</v>
      </c>
      <c r="F152" s="169" t="s">
        <v>146</v>
      </c>
      <c r="H152" s="170">
        <v>202.44</v>
      </c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134</v>
      </c>
      <c r="AU152" s="168" t="s">
        <v>77</v>
      </c>
      <c r="AV152" s="15" t="s">
        <v>83</v>
      </c>
      <c r="AW152" s="15" t="s">
        <v>29</v>
      </c>
      <c r="AX152" s="15" t="s">
        <v>73</v>
      </c>
      <c r="AY152" s="168" t="s">
        <v>122</v>
      </c>
    </row>
    <row r="153" spans="1:65" s="2" customFormat="1" ht="33" customHeight="1">
      <c r="A153" s="30"/>
      <c r="B153" s="135"/>
      <c r="C153" s="136" t="s">
        <v>222</v>
      </c>
      <c r="D153" s="136" t="s">
        <v>124</v>
      </c>
      <c r="E153" s="137" t="s">
        <v>223</v>
      </c>
      <c r="F153" s="138" t="s">
        <v>224</v>
      </c>
      <c r="G153" s="139" t="s">
        <v>151</v>
      </c>
      <c r="H153" s="140">
        <v>6073.2</v>
      </c>
      <c r="I153" s="141"/>
      <c r="J153" s="141">
        <f>ROUND(I153*H153,2)</f>
        <v>0</v>
      </c>
      <c r="K153" s="138" t="s">
        <v>128</v>
      </c>
      <c r="L153" s="31"/>
      <c r="M153" s="142" t="s">
        <v>3</v>
      </c>
      <c r="N153" s="143" t="s">
        <v>39</v>
      </c>
      <c r="O153" s="144">
        <v>0</v>
      </c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46" t="s">
        <v>83</v>
      </c>
      <c r="AT153" s="146" t="s">
        <v>124</v>
      </c>
      <c r="AU153" s="146" t="s">
        <v>77</v>
      </c>
      <c r="AY153" s="18" t="s">
        <v>122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73</v>
      </c>
      <c r="BK153" s="147">
        <f>ROUND(I153*H153,2)</f>
        <v>0</v>
      </c>
      <c r="BL153" s="18" t="s">
        <v>83</v>
      </c>
      <c r="BM153" s="146" t="s">
        <v>415</v>
      </c>
    </row>
    <row r="154" spans="1:65" s="2" customFormat="1" ht="29.25">
      <c r="A154" s="30"/>
      <c r="B154" s="31"/>
      <c r="C154" s="30"/>
      <c r="D154" s="148" t="s">
        <v>130</v>
      </c>
      <c r="E154" s="30"/>
      <c r="F154" s="149" t="s">
        <v>226</v>
      </c>
      <c r="G154" s="30"/>
      <c r="H154" s="30"/>
      <c r="I154" s="30"/>
      <c r="J154" s="30"/>
      <c r="K154" s="30"/>
      <c r="L154" s="31"/>
      <c r="M154" s="150"/>
      <c r="N154" s="151"/>
      <c r="O154" s="51"/>
      <c r="P154" s="51"/>
      <c r="Q154" s="51"/>
      <c r="R154" s="51"/>
      <c r="S154" s="51"/>
      <c r="T154" s="52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8" t="s">
        <v>130</v>
      </c>
      <c r="AU154" s="18" t="s">
        <v>77</v>
      </c>
    </row>
    <row r="155" spans="1:65" s="2" customFormat="1">
      <c r="A155" s="30"/>
      <c r="B155" s="31"/>
      <c r="C155" s="30"/>
      <c r="D155" s="152" t="s">
        <v>132</v>
      </c>
      <c r="E155" s="30"/>
      <c r="F155" s="153" t="s">
        <v>227</v>
      </c>
      <c r="G155" s="30"/>
      <c r="H155" s="30"/>
      <c r="I155" s="30"/>
      <c r="J155" s="30"/>
      <c r="K155" s="30"/>
      <c r="L155" s="31"/>
      <c r="M155" s="150"/>
      <c r="N155" s="151"/>
      <c r="O155" s="51"/>
      <c r="P155" s="51"/>
      <c r="Q155" s="51"/>
      <c r="R155" s="51"/>
      <c r="S155" s="51"/>
      <c r="T155" s="52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8" t="s">
        <v>132</v>
      </c>
      <c r="AU155" s="18" t="s">
        <v>77</v>
      </c>
    </row>
    <row r="156" spans="1:65" s="14" customFormat="1">
      <c r="B156" s="160"/>
      <c r="D156" s="148" t="s">
        <v>134</v>
      </c>
      <c r="F156" s="162" t="s">
        <v>416</v>
      </c>
      <c r="H156" s="163">
        <v>6073.2</v>
      </c>
      <c r="L156" s="160"/>
      <c r="M156" s="164"/>
      <c r="N156" s="165"/>
      <c r="O156" s="165"/>
      <c r="P156" s="165"/>
      <c r="Q156" s="165"/>
      <c r="R156" s="165"/>
      <c r="S156" s="165"/>
      <c r="T156" s="166"/>
      <c r="AT156" s="161" t="s">
        <v>134</v>
      </c>
      <c r="AU156" s="161" t="s">
        <v>77</v>
      </c>
      <c r="AV156" s="14" t="s">
        <v>77</v>
      </c>
      <c r="AW156" s="14" t="s">
        <v>4</v>
      </c>
      <c r="AX156" s="14" t="s">
        <v>73</v>
      </c>
      <c r="AY156" s="161" t="s">
        <v>122</v>
      </c>
    </row>
    <row r="157" spans="1:65" s="2" customFormat="1" ht="37.9" customHeight="1">
      <c r="A157" s="30"/>
      <c r="B157" s="135"/>
      <c r="C157" s="136" t="s">
        <v>229</v>
      </c>
      <c r="D157" s="136" t="s">
        <v>124</v>
      </c>
      <c r="E157" s="137" t="s">
        <v>230</v>
      </c>
      <c r="F157" s="138" t="s">
        <v>231</v>
      </c>
      <c r="G157" s="139" t="s">
        <v>151</v>
      </c>
      <c r="H157" s="140">
        <v>202.44</v>
      </c>
      <c r="I157" s="141"/>
      <c r="J157" s="141">
        <f>ROUND(I157*H157,2)</f>
        <v>0</v>
      </c>
      <c r="K157" s="138" t="s">
        <v>128</v>
      </c>
      <c r="L157" s="31"/>
      <c r="M157" s="142" t="s">
        <v>3</v>
      </c>
      <c r="N157" s="143" t="s">
        <v>39</v>
      </c>
      <c r="O157" s="144">
        <v>0.10199999999999999</v>
      </c>
      <c r="P157" s="144">
        <f>O157*H157</f>
        <v>20.648879999999998</v>
      </c>
      <c r="Q157" s="144">
        <v>0</v>
      </c>
      <c r="R157" s="144">
        <f>Q157*H157</f>
        <v>0</v>
      </c>
      <c r="S157" s="144">
        <v>0</v>
      </c>
      <c r="T157" s="145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46" t="s">
        <v>83</v>
      </c>
      <c r="AT157" s="146" t="s">
        <v>124</v>
      </c>
      <c r="AU157" s="146" t="s">
        <v>77</v>
      </c>
      <c r="AY157" s="18" t="s">
        <v>122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8" t="s">
        <v>73</v>
      </c>
      <c r="BK157" s="147">
        <f>ROUND(I157*H157,2)</f>
        <v>0</v>
      </c>
      <c r="BL157" s="18" t="s">
        <v>83</v>
      </c>
      <c r="BM157" s="146" t="s">
        <v>417</v>
      </c>
    </row>
    <row r="158" spans="1:65" s="2" customFormat="1" ht="29.25">
      <c r="A158" s="30"/>
      <c r="B158" s="31"/>
      <c r="C158" s="30"/>
      <c r="D158" s="148" t="s">
        <v>130</v>
      </c>
      <c r="E158" s="30"/>
      <c r="F158" s="149" t="s">
        <v>233</v>
      </c>
      <c r="G158" s="30"/>
      <c r="H158" s="30"/>
      <c r="I158" s="30"/>
      <c r="J158" s="30"/>
      <c r="K158" s="30"/>
      <c r="L158" s="31"/>
      <c r="M158" s="150"/>
      <c r="N158" s="151"/>
      <c r="O158" s="51"/>
      <c r="P158" s="51"/>
      <c r="Q158" s="51"/>
      <c r="R158" s="51"/>
      <c r="S158" s="51"/>
      <c r="T158" s="52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8" t="s">
        <v>130</v>
      </c>
      <c r="AU158" s="18" t="s">
        <v>77</v>
      </c>
    </row>
    <row r="159" spans="1:65" s="2" customFormat="1">
      <c r="A159" s="30"/>
      <c r="B159" s="31"/>
      <c r="C159" s="30"/>
      <c r="D159" s="152" t="s">
        <v>132</v>
      </c>
      <c r="E159" s="30"/>
      <c r="F159" s="153" t="s">
        <v>234</v>
      </c>
      <c r="G159" s="30"/>
      <c r="H159" s="30"/>
      <c r="I159" s="30"/>
      <c r="J159" s="30"/>
      <c r="K159" s="30"/>
      <c r="L159" s="31"/>
      <c r="M159" s="150"/>
      <c r="N159" s="151"/>
      <c r="O159" s="51"/>
      <c r="P159" s="51"/>
      <c r="Q159" s="51"/>
      <c r="R159" s="51"/>
      <c r="S159" s="51"/>
      <c r="T159" s="52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8" t="s">
        <v>132</v>
      </c>
      <c r="AU159" s="18" t="s">
        <v>77</v>
      </c>
    </row>
    <row r="160" spans="1:65" s="2" customFormat="1" ht="16.5" customHeight="1">
      <c r="A160" s="30"/>
      <c r="B160" s="135"/>
      <c r="C160" s="136" t="s">
        <v>9</v>
      </c>
      <c r="D160" s="136" t="s">
        <v>124</v>
      </c>
      <c r="E160" s="137" t="s">
        <v>235</v>
      </c>
      <c r="F160" s="138" t="s">
        <v>236</v>
      </c>
      <c r="G160" s="139" t="s">
        <v>151</v>
      </c>
      <c r="H160" s="140">
        <v>202.44</v>
      </c>
      <c r="I160" s="141"/>
      <c r="J160" s="141">
        <f>ROUND(I160*H160,2)</f>
        <v>0</v>
      </c>
      <c r="K160" s="138" t="s">
        <v>128</v>
      </c>
      <c r="L160" s="31"/>
      <c r="M160" s="142" t="s">
        <v>3</v>
      </c>
      <c r="N160" s="143" t="s">
        <v>39</v>
      </c>
      <c r="O160" s="144">
        <v>4.9000000000000002E-2</v>
      </c>
      <c r="P160" s="144">
        <f>O160*H160</f>
        <v>9.9195600000000006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46" t="s">
        <v>83</v>
      </c>
      <c r="AT160" s="146" t="s">
        <v>124</v>
      </c>
      <c r="AU160" s="146" t="s">
        <v>77</v>
      </c>
      <c r="AY160" s="18" t="s">
        <v>122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8" t="s">
        <v>73</v>
      </c>
      <c r="BK160" s="147">
        <f>ROUND(I160*H160,2)</f>
        <v>0</v>
      </c>
      <c r="BL160" s="18" t="s">
        <v>83</v>
      </c>
      <c r="BM160" s="146" t="s">
        <v>418</v>
      </c>
    </row>
    <row r="161" spans="1:65" s="2" customFormat="1" ht="19.5">
      <c r="A161" s="30"/>
      <c r="B161" s="31"/>
      <c r="C161" s="30"/>
      <c r="D161" s="148" t="s">
        <v>130</v>
      </c>
      <c r="E161" s="30"/>
      <c r="F161" s="149" t="s">
        <v>238</v>
      </c>
      <c r="G161" s="30"/>
      <c r="H161" s="30"/>
      <c r="I161" s="30"/>
      <c r="J161" s="30"/>
      <c r="K161" s="30"/>
      <c r="L161" s="31"/>
      <c r="M161" s="150"/>
      <c r="N161" s="151"/>
      <c r="O161" s="51"/>
      <c r="P161" s="51"/>
      <c r="Q161" s="51"/>
      <c r="R161" s="51"/>
      <c r="S161" s="51"/>
      <c r="T161" s="52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8" t="s">
        <v>130</v>
      </c>
      <c r="AU161" s="18" t="s">
        <v>77</v>
      </c>
    </row>
    <row r="162" spans="1:65" s="2" customFormat="1">
      <c r="A162" s="30"/>
      <c r="B162" s="31"/>
      <c r="C162" s="30"/>
      <c r="D162" s="152" t="s">
        <v>132</v>
      </c>
      <c r="E162" s="30"/>
      <c r="F162" s="153" t="s">
        <v>239</v>
      </c>
      <c r="G162" s="30"/>
      <c r="H162" s="30"/>
      <c r="I162" s="30"/>
      <c r="J162" s="30"/>
      <c r="K162" s="30"/>
      <c r="L162" s="31"/>
      <c r="M162" s="150"/>
      <c r="N162" s="151"/>
      <c r="O162" s="51"/>
      <c r="P162" s="51"/>
      <c r="Q162" s="51"/>
      <c r="R162" s="51"/>
      <c r="S162" s="51"/>
      <c r="T162" s="52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8" t="s">
        <v>132</v>
      </c>
      <c r="AU162" s="18" t="s">
        <v>77</v>
      </c>
    </row>
    <row r="163" spans="1:65" s="2" customFormat="1" ht="21.75" customHeight="1">
      <c r="A163" s="30"/>
      <c r="B163" s="135"/>
      <c r="C163" s="136" t="s">
        <v>240</v>
      </c>
      <c r="D163" s="136" t="s">
        <v>124</v>
      </c>
      <c r="E163" s="137" t="s">
        <v>241</v>
      </c>
      <c r="F163" s="138" t="s">
        <v>242</v>
      </c>
      <c r="G163" s="139" t="s">
        <v>151</v>
      </c>
      <c r="H163" s="140">
        <v>6073.2</v>
      </c>
      <c r="I163" s="141"/>
      <c r="J163" s="141">
        <f>ROUND(I163*H163,2)</f>
        <v>0</v>
      </c>
      <c r="K163" s="138" t="s">
        <v>128</v>
      </c>
      <c r="L163" s="31"/>
      <c r="M163" s="142" t="s">
        <v>3</v>
      </c>
      <c r="N163" s="143" t="s">
        <v>39</v>
      </c>
      <c r="O163" s="144">
        <v>0</v>
      </c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46" t="s">
        <v>83</v>
      </c>
      <c r="AT163" s="146" t="s">
        <v>124</v>
      </c>
      <c r="AU163" s="146" t="s">
        <v>77</v>
      </c>
      <c r="AY163" s="18" t="s">
        <v>122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73</v>
      </c>
      <c r="BK163" s="147">
        <f>ROUND(I163*H163,2)</f>
        <v>0</v>
      </c>
      <c r="BL163" s="18" t="s">
        <v>83</v>
      </c>
      <c r="BM163" s="146" t="s">
        <v>419</v>
      </c>
    </row>
    <row r="164" spans="1:65" s="2" customFormat="1" ht="19.5">
      <c r="A164" s="30"/>
      <c r="B164" s="31"/>
      <c r="C164" s="30"/>
      <c r="D164" s="148" t="s">
        <v>130</v>
      </c>
      <c r="E164" s="30"/>
      <c r="F164" s="149" t="s">
        <v>244</v>
      </c>
      <c r="G164" s="30"/>
      <c r="H164" s="30"/>
      <c r="I164" s="30"/>
      <c r="J164" s="30"/>
      <c r="K164" s="30"/>
      <c r="L164" s="31"/>
      <c r="M164" s="150"/>
      <c r="N164" s="151"/>
      <c r="O164" s="51"/>
      <c r="P164" s="51"/>
      <c r="Q164" s="51"/>
      <c r="R164" s="51"/>
      <c r="S164" s="51"/>
      <c r="T164" s="52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8" t="s">
        <v>130</v>
      </c>
      <c r="AU164" s="18" t="s">
        <v>77</v>
      </c>
    </row>
    <row r="165" spans="1:65" s="2" customFormat="1">
      <c r="A165" s="30"/>
      <c r="B165" s="31"/>
      <c r="C165" s="30"/>
      <c r="D165" s="152" t="s">
        <v>132</v>
      </c>
      <c r="E165" s="30"/>
      <c r="F165" s="153" t="s">
        <v>245</v>
      </c>
      <c r="G165" s="30"/>
      <c r="H165" s="30"/>
      <c r="I165" s="30"/>
      <c r="J165" s="30"/>
      <c r="K165" s="30"/>
      <c r="L165" s="31"/>
      <c r="M165" s="150"/>
      <c r="N165" s="151"/>
      <c r="O165" s="51"/>
      <c r="P165" s="51"/>
      <c r="Q165" s="51"/>
      <c r="R165" s="51"/>
      <c r="S165" s="51"/>
      <c r="T165" s="52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8" t="s">
        <v>132</v>
      </c>
      <c r="AU165" s="18" t="s">
        <v>77</v>
      </c>
    </row>
    <row r="166" spans="1:65" s="2" customFormat="1" ht="21.75" customHeight="1">
      <c r="A166" s="30"/>
      <c r="B166" s="135"/>
      <c r="C166" s="136" t="s">
        <v>246</v>
      </c>
      <c r="D166" s="136" t="s">
        <v>124</v>
      </c>
      <c r="E166" s="137" t="s">
        <v>247</v>
      </c>
      <c r="F166" s="138" t="s">
        <v>248</v>
      </c>
      <c r="G166" s="139" t="s">
        <v>151</v>
      </c>
      <c r="H166" s="140">
        <v>202.44</v>
      </c>
      <c r="I166" s="141"/>
      <c r="J166" s="141">
        <f>ROUND(I166*H166,2)</f>
        <v>0</v>
      </c>
      <c r="K166" s="138" t="s">
        <v>128</v>
      </c>
      <c r="L166" s="31"/>
      <c r="M166" s="142" t="s">
        <v>3</v>
      </c>
      <c r="N166" s="143" t="s">
        <v>39</v>
      </c>
      <c r="O166" s="144">
        <v>3.3000000000000002E-2</v>
      </c>
      <c r="P166" s="144">
        <f>O166*H166</f>
        <v>6.6805200000000005</v>
      </c>
      <c r="Q166" s="144">
        <v>0</v>
      </c>
      <c r="R166" s="144">
        <f>Q166*H166</f>
        <v>0</v>
      </c>
      <c r="S166" s="144">
        <v>0</v>
      </c>
      <c r="T166" s="145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46" t="s">
        <v>83</v>
      </c>
      <c r="AT166" s="146" t="s">
        <v>124</v>
      </c>
      <c r="AU166" s="146" t="s">
        <v>77</v>
      </c>
      <c r="AY166" s="18" t="s">
        <v>122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8" t="s">
        <v>73</v>
      </c>
      <c r="BK166" s="147">
        <f>ROUND(I166*H166,2)</f>
        <v>0</v>
      </c>
      <c r="BL166" s="18" t="s">
        <v>83</v>
      </c>
      <c r="BM166" s="146" t="s">
        <v>420</v>
      </c>
    </row>
    <row r="167" spans="1:65" s="2" customFormat="1" ht="19.5">
      <c r="A167" s="30"/>
      <c r="B167" s="31"/>
      <c r="C167" s="30"/>
      <c r="D167" s="148" t="s">
        <v>130</v>
      </c>
      <c r="E167" s="30"/>
      <c r="F167" s="149" t="s">
        <v>250</v>
      </c>
      <c r="G167" s="30"/>
      <c r="H167" s="30"/>
      <c r="I167" s="30"/>
      <c r="J167" s="30"/>
      <c r="K167" s="30"/>
      <c r="L167" s="31"/>
      <c r="M167" s="150"/>
      <c r="N167" s="151"/>
      <c r="O167" s="51"/>
      <c r="P167" s="51"/>
      <c r="Q167" s="51"/>
      <c r="R167" s="51"/>
      <c r="S167" s="51"/>
      <c r="T167" s="52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130</v>
      </c>
      <c r="AU167" s="18" t="s">
        <v>77</v>
      </c>
    </row>
    <row r="168" spans="1:65" s="2" customFormat="1">
      <c r="A168" s="30"/>
      <c r="B168" s="31"/>
      <c r="C168" s="30"/>
      <c r="D168" s="152" t="s">
        <v>132</v>
      </c>
      <c r="E168" s="30"/>
      <c r="F168" s="153" t="s">
        <v>251</v>
      </c>
      <c r="G168" s="30"/>
      <c r="H168" s="30"/>
      <c r="I168" s="30"/>
      <c r="J168" s="30"/>
      <c r="K168" s="30"/>
      <c r="L168" s="31"/>
      <c r="M168" s="150"/>
      <c r="N168" s="151"/>
      <c r="O168" s="51"/>
      <c r="P168" s="51"/>
      <c r="Q168" s="51"/>
      <c r="R168" s="51"/>
      <c r="S168" s="51"/>
      <c r="T168" s="52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8" t="s">
        <v>132</v>
      </c>
      <c r="AU168" s="18" t="s">
        <v>77</v>
      </c>
    </row>
    <row r="169" spans="1:65" s="2" customFormat="1" ht="24.2" customHeight="1">
      <c r="A169" s="30"/>
      <c r="B169" s="135"/>
      <c r="C169" s="136" t="s">
        <v>252</v>
      </c>
      <c r="D169" s="136" t="s">
        <v>124</v>
      </c>
      <c r="E169" s="137" t="s">
        <v>253</v>
      </c>
      <c r="F169" s="138" t="s">
        <v>254</v>
      </c>
      <c r="G169" s="139" t="s">
        <v>151</v>
      </c>
      <c r="H169" s="140">
        <v>184.92</v>
      </c>
      <c r="I169" s="141"/>
      <c r="J169" s="141">
        <f>ROUND(I169*H169,2)</f>
        <v>0</v>
      </c>
      <c r="K169" s="138" t="s">
        <v>128</v>
      </c>
      <c r="L169" s="31"/>
      <c r="M169" s="142" t="s">
        <v>3</v>
      </c>
      <c r="N169" s="143" t="s">
        <v>39</v>
      </c>
      <c r="O169" s="144">
        <v>0.183</v>
      </c>
      <c r="P169" s="144">
        <f>O169*H169</f>
        <v>33.840359999999997</v>
      </c>
      <c r="Q169" s="144">
        <v>0</v>
      </c>
      <c r="R169" s="144">
        <f>Q169*H169</f>
        <v>0</v>
      </c>
      <c r="S169" s="144">
        <v>2.9000000000000001E-2</v>
      </c>
      <c r="T169" s="145">
        <f>S169*H169</f>
        <v>5.3626800000000001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46" t="s">
        <v>83</v>
      </c>
      <c r="AT169" s="146" t="s">
        <v>124</v>
      </c>
      <c r="AU169" s="146" t="s">
        <v>77</v>
      </c>
      <c r="AY169" s="18" t="s">
        <v>122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8" t="s">
        <v>73</v>
      </c>
      <c r="BK169" s="147">
        <f>ROUND(I169*H169,2)</f>
        <v>0</v>
      </c>
      <c r="BL169" s="18" t="s">
        <v>83</v>
      </c>
      <c r="BM169" s="146" t="s">
        <v>421</v>
      </c>
    </row>
    <row r="170" spans="1:65" s="2" customFormat="1" ht="19.5">
      <c r="A170" s="30"/>
      <c r="B170" s="31"/>
      <c r="C170" s="30"/>
      <c r="D170" s="148" t="s">
        <v>130</v>
      </c>
      <c r="E170" s="30"/>
      <c r="F170" s="149" t="s">
        <v>256</v>
      </c>
      <c r="G170" s="30"/>
      <c r="H170" s="30"/>
      <c r="I170" s="30"/>
      <c r="J170" s="30"/>
      <c r="K170" s="30"/>
      <c r="L170" s="31"/>
      <c r="M170" s="150"/>
      <c r="N170" s="151"/>
      <c r="O170" s="51"/>
      <c r="P170" s="51"/>
      <c r="Q170" s="51"/>
      <c r="R170" s="51"/>
      <c r="S170" s="51"/>
      <c r="T170" s="52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8" t="s">
        <v>130</v>
      </c>
      <c r="AU170" s="18" t="s">
        <v>77</v>
      </c>
    </row>
    <row r="171" spans="1:65" s="2" customFormat="1">
      <c r="A171" s="30"/>
      <c r="B171" s="31"/>
      <c r="C171" s="30"/>
      <c r="D171" s="152" t="s">
        <v>132</v>
      </c>
      <c r="E171" s="30"/>
      <c r="F171" s="153" t="s">
        <v>257</v>
      </c>
      <c r="G171" s="30"/>
      <c r="H171" s="30"/>
      <c r="I171" s="30"/>
      <c r="J171" s="30"/>
      <c r="K171" s="30"/>
      <c r="L171" s="31"/>
      <c r="M171" s="150"/>
      <c r="N171" s="151"/>
      <c r="O171" s="51"/>
      <c r="P171" s="51"/>
      <c r="Q171" s="51"/>
      <c r="R171" s="51"/>
      <c r="S171" s="51"/>
      <c r="T171" s="52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8" t="s">
        <v>132</v>
      </c>
      <c r="AU171" s="18" t="s">
        <v>77</v>
      </c>
    </row>
    <row r="172" spans="1:65" s="2" customFormat="1" ht="24.2" customHeight="1">
      <c r="A172" s="30"/>
      <c r="B172" s="135"/>
      <c r="C172" s="136" t="s">
        <v>258</v>
      </c>
      <c r="D172" s="136" t="s">
        <v>124</v>
      </c>
      <c r="E172" s="137" t="s">
        <v>259</v>
      </c>
      <c r="F172" s="138" t="s">
        <v>260</v>
      </c>
      <c r="G172" s="139" t="s">
        <v>151</v>
      </c>
      <c r="H172" s="140">
        <v>184.92</v>
      </c>
      <c r="I172" s="141"/>
      <c r="J172" s="141">
        <f>ROUND(I172*H172,2)</f>
        <v>0</v>
      </c>
      <c r="K172" s="138" t="s">
        <v>3</v>
      </c>
      <c r="L172" s="31"/>
      <c r="M172" s="142" t="s">
        <v>3</v>
      </c>
      <c r="N172" s="143" t="s">
        <v>39</v>
      </c>
      <c r="O172" s="144">
        <v>0.51</v>
      </c>
      <c r="P172" s="144">
        <f>O172*H172</f>
        <v>94.30919999999999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46" t="s">
        <v>83</v>
      </c>
      <c r="AT172" s="146" t="s">
        <v>124</v>
      </c>
      <c r="AU172" s="146" t="s">
        <v>77</v>
      </c>
      <c r="AY172" s="18" t="s">
        <v>122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8" t="s">
        <v>73</v>
      </c>
      <c r="BK172" s="147">
        <f>ROUND(I172*H172,2)</f>
        <v>0</v>
      </c>
      <c r="BL172" s="18" t="s">
        <v>83</v>
      </c>
      <c r="BM172" s="146" t="s">
        <v>422</v>
      </c>
    </row>
    <row r="173" spans="1:65" s="2" customFormat="1" ht="19.5">
      <c r="A173" s="30"/>
      <c r="B173" s="31"/>
      <c r="C173" s="30"/>
      <c r="D173" s="148" t="s">
        <v>130</v>
      </c>
      <c r="E173" s="30"/>
      <c r="F173" s="149" t="s">
        <v>260</v>
      </c>
      <c r="G173" s="30"/>
      <c r="H173" s="30"/>
      <c r="I173" s="30"/>
      <c r="J173" s="30"/>
      <c r="K173" s="30"/>
      <c r="L173" s="31"/>
      <c r="M173" s="150"/>
      <c r="N173" s="151"/>
      <c r="O173" s="51"/>
      <c r="P173" s="51"/>
      <c r="Q173" s="51"/>
      <c r="R173" s="51"/>
      <c r="S173" s="51"/>
      <c r="T173" s="52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8" t="s">
        <v>130</v>
      </c>
      <c r="AU173" s="18" t="s">
        <v>77</v>
      </c>
    </row>
    <row r="174" spans="1:65" s="2" customFormat="1" ht="16.5" customHeight="1">
      <c r="A174" s="30"/>
      <c r="B174" s="135"/>
      <c r="C174" s="175" t="s">
        <v>262</v>
      </c>
      <c r="D174" s="175" t="s">
        <v>263</v>
      </c>
      <c r="E174" s="176" t="s">
        <v>264</v>
      </c>
      <c r="F174" s="177" t="s">
        <v>265</v>
      </c>
      <c r="G174" s="178" t="s">
        <v>151</v>
      </c>
      <c r="H174" s="179">
        <v>184.92</v>
      </c>
      <c r="I174" s="180"/>
      <c r="J174" s="180">
        <f>ROUND(I174*H174,2)</f>
        <v>0</v>
      </c>
      <c r="K174" s="177" t="s">
        <v>3</v>
      </c>
      <c r="L174" s="181"/>
      <c r="M174" s="182" t="s">
        <v>3</v>
      </c>
      <c r="N174" s="183" t="s">
        <v>39</v>
      </c>
      <c r="O174" s="144">
        <v>0</v>
      </c>
      <c r="P174" s="144">
        <f>O174*H174</f>
        <v>0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46" t="s">
        <v>184</v>
      </c>
      <c r="AT174" s="146" t="s">
        <v>263</v>
      </c>
      <c r="AU174" s="146" t="s">
        <v>77</v>
      </c>
      <c r="AY174" s="18" t="s">
        <v>122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8" t="s">
        <v>73</v>
      </c>
      <c r="BK174" s="147">
        <f>ROUND(I174*H174,2)</f>
        <v>0</v>
      </c>
      <c r="BL174" s="18" t="s">
        <v>83</v>
      </c>
      <c r="BM174" s="146" t="s">
        <v>423</v>
      </c>
    </row>
    <row r="175" spans="1:65" s="2" customFormat="1">
      <c r="A175" s="30"/>
      <c r="B175" s="31"/>
      <c r="C175" s="30"/>
      <c r="D175" s="148" t="s">
        <v>130</v>
      </c>
      <c r="E175" s="30"/>
      <c r="F175" s="149" t="s">
        <v>265</v>
      </c>
      <c r="G175" s="30"/>
      <c r="H175" s="30"/>
      <c r="I175" s="30"/>
      <c r="J175" s="30"/>
      <c r="K175" s="30"/>
      <c r="L175" s="31"/>
      <c r="M175" s="150"/>
      <c r="N175" s="151"/>
      <c r="O175" s="51"/>
      <c r="P175" s="51"/>
      <c r="Q175" s="51"/>
      <c r="R175" s="51"/>
      <c r="S175" s="51"/>
      <c r="T175" s="52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8" t="s">
        <v>130</v>
      </c>
      <c r="AU175" s="18" t="s">
        <v>77</v>
      </c>
    </row>
    <row r="176" spans="1:65" s="12" customFormat="1" ht="22.9" customHeight="1">
      <c r="B176" s="123"/>
      <c r="D176" s="124" t="s">
        <v>67</v>
      </c>
      <c r="E176" s="133" t="s">
        <v>267</v>
      </c>
      <c r="F176" s="133" t="s">
        <v>268</v>
      </c>
      <c r="J176" s="134">
        <f>BK176</f>
        <v>0</v>
      </c>
      <c r="L176" s="123"/>
      <c r="M176" s="127"/>
      <c r="N176" s="128"/>
      <c r="O176" s="128"/>
      <c r="P176" s="129">
        <f>SUM(P177:P189)</f>
        <v>24.604208999999997</v>
      </c>
      <c r="Q176" s="128"/>
      <c r="R176" s="129">
        <f>SUM(R177:R189)</f>
        <v>0</v>
      </c>
      <c r="S176" s="128"/>
      <c r="T176" s="130">
        <f>SUM(T177:T189)</f>
        <v>0</v>
      </c>
      <c r="AR176" s="124" t="s">
        <v>73</v>
      </c>
      <c r="AT176" s="131" t="s">
        <v>67</v>
      </c>
      <c r="AU176" s="131" t="s">
        <v>73</v>
      </c>
      <c r="AY176" s="124" t="s">
        <v>122</v>
      </c>
      <c r="BK176" s="132">
        <f>SUM(BK177:BK189)</f>
        <v>0</v>
      </c>
    </row>
    <row r="177" spans="1:65" s="2" customFormat="1" ht="24.2" customHeight="1">
      <c r="A177" s="30"/>
      <c r="B177" s="135"/>
      <c r="C177" s="136" t="s">
        <v>8</v>
      </c>
      <c r="D177" s="136" t="s">
        <v>124</v>
      </c>
      <c r="E177" s="137" t="s">
        <v>269</v>
      </c>
      <c r="F177" s="138" t="s">
        <v>270</v>
      </c>
      <c r="G177" s="139" t="s">
        <v>271</v>
      </c>
      <c r="H177" s="140">
        <v>5.4809999999999999</v>
      </c>
      <c r="I177" s="141"/>
      <c r="J177" s="141">
        <f>ROUND(I177*H177,2)</f>
        <v>0</v>
      </c>
      <c r="K177" s="138" t="s">
        <v>128</v>
      </c>
      <c r="L177" s="31"/>
      <c r="M177" s="142" t="s">
        <v>3</v>
      </c>
      <c r="N177" s="143" t="s">
        <v>39</v>
      </c>
      <c r="O177" s="144">
        <v>4.25</v>
      </c>
      <c r="P177" s="144">
        <f>O177*H177</f>
        <v>23.294249999999998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6" t="s">
        <v>83</v>
      </c>
      <c r="AT177" s="146" t="s">
        <v>124</v>
      </c>
      <c r="AU177" s="146" t="s">
        <v>77</v>
      </c>
      <c r="AY177" s="18" t="s">
        <v>122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73</v>
      </c>
      <c r="BK177" s="147">
        <f>ROUND(I177*H177,2)</f>
        <v>0</v>
      </c>
      <c r="BL177" s="18" t="s">
        <v>83</v>
      </c>
      <c r="BM177" s="146" t="s">
        <v>424</v>
      </c>
    </row>
    <row r="178" spans="1:65" s="2" customFormat="1" ht="19.5">
      <c r="A178" s="30"/>
      <c r="B178" s="31"/>
      <c r="C178" s="30"/>
      <c r="D178" s="148" t="s">
        <v>130</v>
      </c>
      <c r="E178" s="30"/>
      <c r="F178" s="149" t="s">
        <v>273</v>
      </c>
      <c r="G178" s="30"/>
      <c r="H178" s="30"/>
      <c r="I178" s="30"/>
      <c r="J178" s="30"/>
      <c r="K178" s="30"/>
      <c r="L178" s="31"/>
      <c r="M178" s="150"/>
      <c r="N178" s="151"/>
      <c r="O178" s="51"/>
      <c r="P178" s="51"/>
      <c r="Q178" s="51"/>
      <c r="R178" s="51"/>
      <c r="S178" s="51"/>
      <c r="T178" s="52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8" t="s">
        <v>130</v>
      </c>
      <c r="AU178" s="18" t="s">
        <v>77</v>
      </c>
    </row>
    <row r="179" spans="1:65" s="2" customFormat="1">
      <c r="A179" s="30"/>
      <c r="B179" s="31"/>
      <c r="C179" s="30"/>
      <c r="D179" s="152" t="s">
        <v>132</v>
      </c>
      <c r="E179" s="30"/>
      <c r="F179" s="153" t="s">
        <v>274</v>
      </c>
      <c r="G179" s="30"/>
      <c r="H179" s="30"/>
      <c r="I179" s="30"/>
      <c r="J179" s="30"/>
      <c r="K179" s="30"/>
      <c r="L179" s="31"/>
      <c r="M179" s="150"/>
      <c r="N179" s="151"/>
      <c r="O179" s="51"/>
      <c r="P179" s="51"/>
      <c r="Q179" s="51"/>
      <c r="R179" s="51"/>
      <c r="S179" s="51"/>
      <c r="T179" s="52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8" t="s">
        <v>132</v>
      </c>
      <c r="AU179" s="18" t="s">
        <v>77</v>
      </c>
    </row>
    <row r="180" spans="1:65" s="2" customFormat="1" ht="24.2" customHeight="1">
      <c r="A180" s="30"/>
      <c r="B180" s="135"/>
      <c r="C180" s="136" t="s">
        <v>275</v>
      </c>
      <c r="D180" s="136" t="s">
        <v>124</v>
      </c>
      <c r="E180" s="137" t="s">
        <v>276</v>
      </c>
      <c r="F180" s="138" t="s">
        <v>277</v>
      </c>
      <c r="G180" s="139" t="s">
        <v>271</v>
      </c>
      <c r="H180" s="140">
        <v>5.4809999999999999</v>
      </c>
      <c r="I180" s="141"/>
      <c r="J180" s="141">
        <f>ROUND(I180*H180,2)</f>
        <v>0</v>
      </c>
      <c r="K180" s="138" t="s">
        <v>128</v>
      </c>
      <c r="L180" s="31"/>
      <c r="M180" s="142" t="s">
        <v>3</v>
      </c>
      <c r="N180" s="143" t="s">
        <v>39</v>
      </c>
      <c r="O180" s="144">
        <v>0.125</v>
      </c>
      <c r="P180" s="144">
        <f>O180*H180</f>
        <v>0.68512499999999998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46" t="s">
        <v>83</v>
      </c>
      <c r="AT180" s="146" t="s">
        <v>124</v>
      </c>
      <c r="AU180" s="146" t="s">
        <v>77</v>
      </c>
      <c r="AY180" s="18" t="s">
        <v>122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73</v>
      </c>
      <c r="BK180" s="147">
        <f>ROUND(I180*H180,2)</f>
        <v>0</v>
      </c>
      <c r="BL180" s="18" t="s">
        <v>83</v>
      </c>
      <c r="BM180" s="146" t="s">
        <v>425</v>
      </c>
    </row>
    <row r="181" spans="1:65" s="2" customFormat="1" ht="19.5">
      <c r="A181" s="30"/>
      <c r="B181" s="31"/>
      <c r="C181" s="30"/>
      <c r="D181" s="148" t="s">
        <v>130</v>
      </c>
      <c r="E181" s="30"/>
      <c r="F181" s="149" t="s">
        <v>279</v>
      </c>
      <c r="G181" s="30"/>
      <c r="H181" s="30"/>
      <c r="I181" s="30"/>
      <c r="J181" s="30"/>
      <c r="K181" s="30"/>
      <c r="L181" s="31"/>
      <c r="M181" s="150"/>
      <c r="N181" s="151"/>
      <c r="O181" s="51"/>
      <c r="P181" s="51"/>
      <c r="Q181" s="51"/>
      <c r="R181" s="51"/>
      <c r="S181" s="51"/>
      <c r="T181" s="52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8" t="s">
        <v>130</v>
      </c>
      <c r="AU181" s="18" t="s">
        <v>77</v>
      </c>
    </row>
    <row r="182" spans="1:65" s="2" customFormat="1">
      <c r="A182" s="30"/>
      <c r="B182" s="31"/>
      <c r="C182" s="30"/>
      <c r="D182" s="152" t="s">
        <v>132</v>
      </c>
      <c r="E182" s="30"/>
      <c r="F182" s="153" t="s">
        <v>280</v>
      </c>
      <c r="G182" s="30"/>
      <c r="H182" s="30"/>
      <c r="I182" s="30"/>
      <c r="J182" s="30"/>
      <c r="K182" s="30"/>
      <c r="L182" s="31"/>
      <c r="M182" s="150"/>
      <c r="N182" s="151"/>
      <c r="O182" s="51"/>
      <c r="P182" s="51"/>
      <c r="Q182" s="51"/>
      <c r="R182" s="51"/>
      <c r="S182" s="51"/>
      <c r="T182" s="52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8" t="s">
        <v>132</v>
      </c>
      <c r="AU182" s="18" t="s">
        <v>77</v>
      </c>
    </row>
    <row r="183" spans="1:65" s="2" customFormat="1" ht="24.2" customHeight="1">
      <c r="A183" s="30"/>
      <c r="B183" s="135"/>
      <c r="C183" s="136" t="s">
        <v>281</v>
      </c>
      <c r="D183" s="136" t="s">
        <v>124</v>
      </c>
      <c r="E183" s="137" t="s">
        <v>282</v>
      </c>
      <c r="F183" s="138" t="s">
        <v>283</v>
      </c>
      <c r="G183" s="139" t="s">
        <v>271</v>
      </c>
      <c r="H183" s="140">
        <v>104.139</v>
      </c>
      <c r="I183" s="141"/>
      <c r="J183" s="141">
        <f>ROUND(I183*H183,2)</f>
        <v>0</v>
      </c>
      <c r="K183" s="138" t="s">
        <v>128</v>
      </c>
      <c r="L183" s="31"/>
      <c r="M183" s="142" t="s">
        <v>3</v>
      </c>
      <c r="N183" s="143" t="s">
        <v>39</v>
      </c>
      <c r="O183" s="144">
        <v>6.0000000000000001E-3</v>
      </c>
      <c r="P183" s="144">
        <f>O183*H183</f>
        <v>0.624834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6" t="s">
        <v>83</v>
      </c>
      <c r="AT183" s="146" t="s">
        <v>124</v>
      </c>
      <c r="AU183" s="146" t="s">
        <v>77</v>
      </c>
      <c r="AY183" s="18" t="s">
        <v>122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73</v>
      </c>
      <c r="BK183" s="147">
        <f>ROUND(I183*H183,2)</f>
        <v>0</v>
      </c>
      <c r="BL183" s="18" t="s">
        <v>83</v>
      </c>
      <c r="BM183" s="146" t="s">
        <v>426</v>
      </c>
    </row>
    <row r="184" spans="1:65" s="2" customFormat="1" ht="29.25">
      <c r="A184" s="30"/>
      <c r="B184" s="31"/>
      <c r="C184" s="30"/>
      <c r="D184" s="148" t="s">
        <v>130</v>
      </c>
      <c r="E184" s="30"/>
      <c r="F184" s="149" t="s">
        <v>285</v>
      </c>
      <c r="G184" s="30"/>
      <c r="H184" s="30"/>
      <c r="I184" s="30"/>
      <c r="J184" s="30"/>
      <c r="K184" s="30"/>
      <c r="L184" s="31"/>
      <c r="M184" s="150"/>
      <c r="N184" s="151"/>
      <c r="O184" s="51"/>
      <c r="P184" s="51"/>
      <c r="Q184" s="51"/>
      <c r="R184" s="51"/>
      <c r="S184" s="51"/>
      <c r="T184" s="52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8" t="s">
        <v>130</v>
      </c>
      <c r="AU184" s="18" t="s">
        <v>77</v>
      </c>
    </row>
    <row r="185" spans="1:65" s="2" customFormat="1">
      <c r="A185" s="30"/>
      <c r="B185" s="31"/>
      <c r="C185" s="30"/>
      <c r="D185" s="152" t="s">
        <v>132</v>
      </c>
      <c r="E185" s="30"/>
      <c r="F185" s="153" t="s">
        <v>286</v>
      </c>
      <c r="G185" s="30"/>
      <c r="H185" s="30"/>
      <c r="I185" s="30"/>
      <c r="J185" s="30"/>
      <c r="K185" s="30"/>
      <c r="L185" s="31"/>
      <c r="M185" s="150"/>
      <c r="N185" s="151"/>
      <c r="O185" s="51"/>
      <c r="P185" s="51"/>
      <c r="Q185" s="51"/>
      <c r="R185" s="51"/>
      <c r="S185" s="51"/>
      <c r="T185" s="52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8" t="s">
        <v>132</v>
      </c>
      <c r="AU185" s="18" t="s">
        <v>77</v>
      </c>
    </row>
    <row r="186" spans="1:65" s="14" customFormat="1">
      <c r="B186" s="160"/>
      <c r="D186" s="148" t="s">
        <v>134</v>
      </c>
      <c r="F186" s="162" t="s">
        <v>427</v>
      </c>
      <c r="H186" s="163">
        <v>104.139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134</v>
      </c>
      <c r="AU186" s="161" t="s">
        <v>77</v>
      </c>
      <c r="AV186" s="14" t="s">
        <v>77</v>
      </c>
      <c r="AW186" s="14" t="s">
        <v>4</v>
      </c>
      <c r="AX186" s="14" t="s">
        <v>73</v>
      </c>
      <c r="AY186" s="161" t="s">
        <v>122</v>
      </c>
    </row>
    <row r="187" spans="1:65" s="2" customFormat="1" ht="37.9" customHeight="1">
      <c r="A187" s="30"/>
      <c r="B187" s="135"/>
      <c r="C187" s="136" t="s">
        <v>288</v>
      </c>
      <c r="D187" s="136" t="s">
        <v>124</v>
      </c>
      <c r="E187" s="137" t="s">
        <v>289</v>
      </c>
      <c r="F187" s="138" t="s">
        <v>290</v>
      </c>
      <c r="G187" s="139" t="s">
        <v>271</v>
      </c>
      <c r="H187" s="140">
        <v>5.4809999999999999</v>
      </c>
      <c r="I187" s="141"/>
      <c r="J187" s="141">
        <f>ROUND(I187*H187,2)</f>
        <v>0</v>
      </c>
      <c r="K187" s="138" t="s">
        <v>128</v>
      </c>
      <c r="L187" s="31"/>
      <c r="M187" s="142" t="s">
        <v>3</v>
      </c>
      <c r="N187" s="143" t="s">
        <v>39</v>
      </c>
      <c r="O187" s="144">
        <v>0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6" t="s">
        <v>83</v>
      </c>
      <c r="AT187" s="146" t="s">
        <v>124</v>
      </c>
      <c r="AU187" s="146" t="s">
        <v>77</v>
      </c>
      <c r="AY187" s="18" t="s">
        <v>122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73</v>
      </c>
      <c r="BK187" s="147">
        <f>ROUND(I187*H187,2)</f>
        <v>0</v>
      </c>
      <c r="BL187" s="18" t="s">
        <v>83</v>
      </c>
      <c r="BM187" s="146" t="s">
        <v>428</v>
      </c>
    </row>
    <row r="188" spans="1:65" s="2" customFormat="1" ht="29.25">
      <c r="A188" s="30"/>
      <c r="B188" s="31"/>
      <c r="C188" s="30"/>
      <c r="D188" s="148" t="s">
        <v>130</v>
      </c>
      <c r="E188" s="30"/>
      <c r="F188" s="149" t="s">
        <v>292</v>
      </c>
      <c r="G188" s="30"/>
      <c r="H188" s="30"/>
      <c r="I188" s="30"/>
      <c r="J188" s="30"/>
      <c r="K188" s="30"/>
      <c r="L188" s="31"/>
      <c r="M188" s="150"/>
      <c r="N188" s="151"/>
      <c r="O188" s="51"/>
      <c r="P188" s="51"/>
      <c r="Q188" s="51"/>
      <c r="R188" s="51"/>
      <c r="S188" s="51"/>
      <c r="T188" s="52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8" t="s">
        <v>130</v>
      </c>
      <c r="AU188" s="18" t="s">
        <v>77</v>
      </c>
    </row>
    <row r="189" spans="1:65" s="2" customFormat="1">
      <c r="A189" s="30"/>
      <c r="B189" s="31"/>
      <c r="C189" s="30"/>
      <c r="D189" s="152" t="s">
        <v>132</v>
      </c>
      <c r="E189" s="30"/>
      <c r="F189" s="153" t="s">
        <v>293</v>
      </c>
      <c r="G189" s="30"/>
      <c r="H189" s="30"/>
      <c r="I189" s="30"/>
      <c r="J189" s="30"/>
      <c r="K189" s="30"/>
      <c r="L189" s="31"/>
      <c r="M189" s="150"/>
      <c r="N189" s="151"/>
      <c r="O189" s="51"/>
      <c r="P189" s="51"/>
      <c r="Q189" s="51"/>
      <c r="R189" s="51"/>
      <c r="S189" s="51"/>
      <c r="T189" s="52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8" t="s">
        <v>132</v>
      </c>
      <c r="AU189" s="18" t="s">
        <v>77</v>
      </c>
    </row>
    <row r="190" spans="1:65" s="12" customFormat="1" ht="25.9" customHeight="1">
      <c r="B190" s="123"/>
      <c r="D190" s="124" t="s">
        <v>67</v>
      </c>
      <c r="E190" s="125" t="s">
        <v>294</v>
      </c>
      <c r="F190" s="125" t="s">
        <v>295</v>
      </c>
      <c r="J190" s="126">
        <f>BK190</f>
        <v>0</v>
      </c>
      <c r="L190" s="123"/>
      <c r="M190" s="127"/>
      <c r="N190" s="128"/>
      <c r="O190" s="128"/>
      <c r="P190" s="129">
        <f>P191+P210</f>
        <v>106.19166</v>
      </c>
      <c r="Q190" s="128"/>
      <c r="R190" s="129">
        <f>R191+R210</f>
        <v>0.27183239999999997</v>
      </c>
      <c r="S190" s="128"/>
      <c r="T190" s="130">
        <f>T191+T210</f>
        <v>0.118452</v>
      </c>
      <c r="AR190" s="124" t="s">
        <v>77</v>
      </c>
      <c r="AT190" s="131" t="s">
        <v>67</v>
      </c>
      <c r="AU190" s="131" t="s">
        <v>68</v>
      </c>
      <c r="AY190" s="124" t="s">
        <v>122</v>
      </c>
      <c r="BK190" s="132">
        <f>BK191+BK210</f>
        <v>0</v>
      </c>
    </row>
    <row r="191" spans="1:65" s="12" customFormat="1" ht="22.9" customHeight="1">
      <c r="B191" s="123"/>
      <c r="D191" s="124" t="s">
        <v>67</v>
      </c>
      <c r="E191" s="133" t="s">
        <v>296</v>
      </c>
      <c r="F191" s="133" t="s">
        <v>297</v>
      </c>
      <c r="J191" s="134">
        <f>BK191</f>
        <v>0</v>
      </c>
      <c r="L191" s="123"/>
      <c r="M191" s="127"/>
      <c r="N191" s="128"/>
      <c r="O191" s="128"/>
      <c r="P191" s="129">
        <f>SUM(P192:P209)</f>
        <v>15.950699999999999</v>
      </c>
      <c r="Q191" s="128"/>
      <c r="R191" s="129">
        <f>SUM(R192:R209)</f>
        <v>0</v>
      </c>
      <c r="S191" s="128"/>
      <c r="T191" s="130">
        <f>SUM(T192:T209)</f>
        <v>0.118452</v>
      </c>
      <c r="AR191" s="124" t="s">
        <v>77</v>
      </c>
      <c r="AT191" s="131" t="s">
        <v>67</v>
      </c>
      <c r="AU191" s="131" t="s">
        <v>73</v>
      </c>
      <c r="AY191" s="124" t="s">
        <v>122</v>
      </c>
      <c r="BK191" s="132">
        <f>SUM(BK192:BK209)</f>
        <v>0</v>
      </c>
    </row>
    <row r="192" spans="1:65" s="2" customFormat="1" ht="16.5" customHeight="1">
      <c r="A192" s="30"/>
      <c r="B192" s="135"/>
      <c r="C192" s="136" t="s">
        <v>298</v>
      </c>
      <c r="D192" s="136" t="s">
        <v>124</v>
      </c>
      <c r="E192" s="137" t="s">
        <v>299</v>
      </c>
      <c r="F192" s="138" t="s">
        <v>300</v>
      </c>
      <c r="G192" s="139" t="s">
        <v>140</v>
      </c>
      <c r="H192" s="140">
        <v>20.100000000000001</v>
      </c>
      <c r="I192" s="141"/>
      <c r="J192" s="141">
        <f>ROUND(I192*H192,2)</f>
        <v>0</v>
      </c>
      <c r="K192" s="138" t="s">
        <v>128</v>
      </c>
      <c r="L192" s="31"/>
      <c r="M192" s="142" t="s">
        <v>3</v>
      </c>
      <c r="N192" s="143" t="s">
        <v>39</v>
      </c>
      <c r="O192" s="144">
        <v>0.246</v>
      </c>
      <c r="P192" s="144">
        <f>O192*H192</f>
        <v>4.9446000000000003</v>
      </c>
      <c r="Q192" s="144">
        <v>0</v>
      </c>
      <c r="R192" s="144">
        <f>Q192*H192</f>
        <v>0</v>
      </c>
      <c r="S192" s="144">
        <v>2.5999999999999999E-3</v>
      </c>
      <c r="T192" s="145">
        <f>S192*H192</f>
        <v>5.2260000000000001E-2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46" t="s">
        <v>240</v>
      </c>
      <c r="AT192" s="146" t="s">
        <v>124</v>
      </c>
      <c r="AU192" s="146" t="s">
        <v>77</v>
      </c>
      <c r="AY192" s="18" t="s">
        <v>122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73</v>
      </c>
      <c r="BK192" s="147">
        <f>ROUND(I192*H192,2)</f>
        <v>0</v>
      </c>
      <c r="BL192" s="18" t="s">
        <v>240</v>
      </c>
      <c r="BM192" s="146" t="s">
        <v>429</v>
      </c>
    </row>
    <row r="193" spans="1:65" s="2" customFormat="1" ht="19.5">
      <c r="A193" s="30"/>
      <c r="B193" s="31"/>
      <c r="C193" s="30"/>
      <c r="D193" s="148" t="s">
        <v>130</v>
      </c>
      <c r="E193" s="30"/>
      <c r="F193" s="149" t="s">
        <v>302</v>
      </c>
      <c r="G193" s="30"/>
      <c r="H193" s="30"/>
      <c r="I193" s="30"/>
      <c r="J193" s="30"/>
      <c r="K193" s="30"/>
      <c r="L193" s="31"/>
      <c r="M193" s="150"/>
      <c r="N193" s="151"/>
      <c r="O193" s="51"/>
      <c r="P193" s="51"/>
      <c r="Q193" s="51"/>
      <c r="R193" s="51"/>
      <c r="S193" s="51"/>
      <c r="T193" s="52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8" t="s">
        <v>130</v>
      </c>
      <c r="AU193" s="18" t="s">
        <v>77</v>
      </c>
    </row>
    <row r="194" spans="1:65" s="2" customFormat="1">
      <c r="A194" s="30"/>
      <c r="B194" s="31"/>
      <c r="C194" s="30"/>
      <c r="D194" s="152" t="s">
        <v>132</v>
      </c>
      <c r="E194" s="30"/>
      <c r="F194" s="153" t="s">
        <v>303</v>
      </c>
      <c r="G194" s="30"/>
      <c r="H194" s="30"/>
      <c r="I194" s="30"/>
      <c r="J194" s="30"/>
      <c r="K194" s="30"/>
      <c r="L194" s="31"/>
      <c r="M194" s="150"/>
      <c r="N194" s="151"/>
      <c r="O194" s="51"/>
      <c r="P194" s="51"/>
      <c r="Q194" s="51"/>
      <c r="R194" s="51"/>
      <c r="S194" s="51"/>
      <c r="T194" s="52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8" t="s">
        <v>132</v>
      </c>
      <c r="AU194" s="18" t="s">
        <v>77</v>
      </c>
    </row>
    <row r="195" spans="1:65" s="2" customFormat="1" ht="19.5">
      <c r="A195" s="30"/>
      <c r="B195" s="31"/>
      <c r="C195" s="30"/>
      <c r="D195" s="148" t="s">
        <v>210</v>
      </c>
      <c r="E195" s="30"/>
      <c r="F195" s="174" t="s">
        <v>304</v>
      </c>
      <c r="G195" s="30"/>
      <c r="H195" s="30"/>
      <c r="I195" s="30"/>
      <c r="J195" s="30"/>
      <c r="K195" s="30"/>
      <c r="L195" s="31"/>
      <c r="M195" s="150"/>
      <c r="N195" s="151"/>
      <c r="O195" s="51"/>
      <c r="P195" s="51"/>
      <c r="Q195" s="51"/>
      <c r="R195" s="51"/>
      <c r="S195" s="51"/>
      <c r="T195" s="52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8" t="s">
        <v>210</v>
      </c>
      <c r="AU195" s="18" t="s">
        <v>77</v>
      </c>
    </row>
    <row r="196" spans="1:65" s="2" customFormat="1" ht="16.5" customHeight="1">
      <c r="A196" s="30"/>
      <c r="B196" s="135"/>
      <c r="C196" s="136" t="s">
        <v>306</v>
      </c>
      <c r="D196" s="136" t="s">
        <v>124</v>
      </c>
      <c r="E196" s="137" t="s">
        <v>307</v>
      </c>
      <c r="F196" s="138" t="s">
        <v>308</v>
      </c>
      <c r="G196" s="139" t="s">
        <v>140</v>
      </c>
      <c r="H196" s="140">
        <v>16.8</v>
      </c>
      <c r="I196" s="141"/>
      <c r="J196" s="141">
        <f>ROUND(I196*H196,2)</f>
        <v>0</v>
      </c>
      <c r="K196" s="138" t="s">
        <v>128</v>
      </c>
      <c r="L196" s="31"/>
      <c r="M196" s="142" t="s">
        <v>3</v>
      </c>
      <c r="N196" s="143" t="s">
        <v>39</v>
      </c>
      <c r="O196" s="144">
        <v>0.14699999999999999</v>
      </c>
      <c r="P196" s="144">
        <f>O196*H196</f>
        <v>2.4695999999999998</v>
      </c>
      <c r="Q196" s="144">
        <v>0</v>
      </c>
      <c r="R196" s="144">
        <f>Q196*H196</f>
        <v>0</v>
      </c>
      <c r="S196" s="144">
        <v>3.9399999999999999E-3</v>
      </c>
      <c r="T196" s="145">
        <f>S196*H196</f>
        <v>6.6192000000000001E-2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46" t="s">
        <v>240</v>
      </c>
      <c r="AT196" s="146" t="s">
        <v>124</v>
      </c>
      <c r="AU196" s="146" t="s">
        <v>77</v>
      </c>
      <c r="AY196" s="18" t="s">
        <v>122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8" t="s">
        <v>73</v>
      </c>
      <c r="BK196" s="147">
        <f>ROUND(I196*H196,2)</f>
        <v>0</v>
      </c>
      <c r="BL196" s="18" t="s">
        <v>240</v>
      </c>
      <c r="BM196" s="146" t="s">
        <v>430</v>
      </c>
    </row>
    <row r="197" spans="1:65" s="2" customFormat="1">
      <c r="A197" s="30"/>
      <c r="B197" s="31"/>
      <c r="C197" s="30"/>
      <c r="D197" s="148" t="s">
        <v>130</v>
      </c>
      <c r="E197" s="30"/>
      <c r="F197" s="149" t="s">
        <v>310</v>
      </c>
      <c r="G197" s="30"/>
      <c r="H197" s="30"/>
      <c r="I197" s="30"/>
      <c r="J197" s="30"/>
      <c r="K197" s="30"/>
      <c r="L197" s="31"/>
      <c r="M197" s="150"/>
      <c r="N197" s="151"/>
      <c r="O197" s="51"/>
      <c r="P197" s="51"/>
      <c r="Q197" s="51"/>
      <c r="R197" s="51"/>
      <c r="S197" s="51"/>
      <c r="T197" s="52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8" t="s">
        <v>130</v>
      </c>
      <c r="AU197" s="18" t="s">
        <v>77</v>
      </c>
    </row>
    <row r="198" spans="1:65" s="2" customFormat="1">
      <c r="A198" s="30"/>
      <c r="B198" s="31"/>
      <c r="C198" s="30"/>
      <c r="D198" s="152" t="s">
        <v>132</v>
      </c>
      <c r="E198" s="30"/>
      <c r="F198" s="153" t="s">
        <v>311</v>
      </c>
      <c r="G198" s="30"/>
      <c r="H198" s="30"/>
      <c r="I198" s="30"/>
      <c r="J198" s="30"/>
      <c r="K198" s="30"/>
      <c r="L198" s="31"/>
      <c r="M198" s="150"/>
      <c r="N198" s="151"/>
      <c r="O198" s="51"/>
      <c r="P198" s="51"/>
      <c r="Q198" s="51"/>
      <c r="R198" s="51"/>
      <c r="S198" s="51"/>
      <c r="T198" s="52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8" t="s">
        <v>132</v>
      </c>
      <c r="AU198" s="18" t="s">
        <v>77</v>
      </c>
    </row>
    <row r="199" spans="1:65" s="2" customFormat="1" ht="19.5">
      <c r="A199" s="30"/>
      <c r="B199" s="31"/>
      <c r="C199" s="30"/>
      <c r="D199" s="148" t="s">
        <v>210</v>
      </c>
      <c r="E199" s="30"/>
      <c r="F199" s="174" t="s">
        <v>304</v>
      </c>
      <c r="G199" s="30"/>
      <c r="H199" s="30"/>
      <c r="I199" s="30"/>
      <c r="J199" s="30"/>
      <c r="K199" s="30"/>
      <c r="L199" s="31"/>
      <c r="M199" s="150"/>
      <c r="N199" s="151"/>
      <c r="O199" s="51"/>
      <c r="P199" s="51"/>
      <c r="Q199" s="51"/>
      <c r="R199" s="51"/>
      <c r="S199" s="51"/>
      <c r="T199" s="52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8" t="s">
        <v>210</v>
      </c>
      <c r="AU199" s="18" t="s">
        <v>77</v>
      </c>
    </row>
    <row r="200" spans="1:65" s="14" customFormat="1">
      <c r="B200" s="160"/>
      <c r="D200" s="148" t="s">
        <v>134</v>
      </c>
      <c r="E200" s="161" t="s">
        <v>3</v>
      </c>
      <c r="F200" s="162" t="s">
        <v>431</v>
      </c>
      <c r="H200" s="163">
        <v>16.8</v>
      </c>
      <c r="L200" s="160"/>
      <c r="M200" s="164"/>
      <c r="N200" s="165"/>
      <c r="O200" s="165"/>
      <c r="P200" s="165"/>
      <c r="Q200" s="165"/>
      <c r="R200" s="165"/>
      <c r="S200" s="165"/>
      <c r="T200" s="166"/>
      <c r="AT200" s="161" t="s">
        <v>134</v>
      </c>
      <c r="AU200" s="161" t="s">
        <v>77</v>
      </c>
      <c r="AV200" s="14" t="s">
        <v>77</v>
      </c>
      <c r="AW200" s="14" t="s">
        <v>29</v>
      </c>
      <c r="AX200" s="14" t="s">
        <v>73</v>
      </c>
      <c r="AY200" s="161" t="s">
        <v>122</v>
      </c>
    </row>
    <row r="201" spans="1:65" s="2" customFormat="1" ht="16.5" customHeight="1">
      <c r="A201" s="30"/>
      <c r="B201" s="135"/>
      <c r="C201" s="136" t="s">
        <v>313</v>
      </c>
      <c r="D201" s="136" t="s">
        <v>124</v>
      </c>
      <c r="E201" s="137" t="s">
        <v>314</v>
      </c>
      <c r="F201" s="138" t="s">
        <v>315</v>
      </c>
      <c r="G201" s="139" t="s">
        <v>140</v>
      </c>
      <c r="H201" s="140">
        <v>20.100000000000001</v>
      </c>
      <c r="I201" s="141"/>
      <c r="J201" s="141">
        <f>ROUND(I201*H201,2)</f>
        <v>0</v>
      </c>
      <c r="K201" s="138" t="s">
        <v>128</v>
      </c>
      <c r="L201" s="31"/>
      <c r="M201" s="142" t="s">
        <v>3</v>
      </c>
      <c r="N201" s="143" t="s">
        <v>39</v>
      </c>
      <c r="O201" s="144">
        <v>0.245</v>
      </c>
      <c r="P201" s="144">
        <f>O201*H201</f>
        <v>4.9245000000000001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6" t="s">
        <v>240</v>
      </c>
      <c r="AT201" s="146" t="s">
        <v>124</v>
      </c>
      <c r="AU201" s="146" t="s">
        <v>77</v>
      </c>
      <c r="AY201" s="18" t="s">
        <v>122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8" t="s">
        <v>73</v>
      </c>
      <c r="BK201" s="147">
        <f>ROUND(I201*H201,2)</f>
        <v>0</v>
      </c>
      <c r="BL201" s="18" t="s">
        <v>240</v>
      </c>
      <c r="BM201" s="146" t="s">
        <v>432</v>
      </c>
    </row>
    <row r="202" spans="1:65" s="2" customFormat="1">
      <c r="A202" s="30"/>
      <c r="B202" s="31"/>
      <c r="C202" s="30"/>
      <c r="D202" s="148" t="s">
        <v>130</v>
      </c>
      <c r="E202" s="30"/>
      <c r="F202" s="149" t="s">
        <v>317</v>
      </c>
      <c r="G202" s="30"/>
      <c r="H202" s="30"/>
      <c r="I202" s="30"/>
      <c r="J202" s="30"/>
      <c r="K202" s="30"/>
      <c r="L202" s="31"/>
      <c r="M202" s="150"/>
      <c r="N202" s="151"/>
      <c r="O202" s="51"/>
      <c r="P202" s="51"/>
      <c r="Q202" s="51"/>
      <c r="R202" s="51"/>
      <c r="S202" s="51"/>
      <c r="T202" s="52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8" t="s">
        <v>130</v>
      </c>
      <c r="AU202" s="18" t="s">
        <v>77</v>
      </c>
    </row>
    <row r="203" spans="1:65" s="2" customFormat="1">
      <c r="A203" s="30"/>
      <c r="B203" s="31"/>
      <c r="C203" s="30"/>
      <c r="D203" s="152" t="s">
        <v>132</v>
      </c>
      <c r="E203" s="30"/>
      <c r="F203" s="153" t="s">
        <v>318</v>
      </c>
      <c r="G203" s="30"/>
      <c r="H203" s="30"/>
      <c r="I203" s="30"/>
      <c r="J203" s="30"/>
      <c r="K203" s="30"/>
      <c r="L203" s="31"/>
      <c r="M203" s="150"/>
      <c r="N203" s="151"/>
      <c r="O203" s="51"/>
      <c r="P203" s="51"/>
      <c r="Q203" s="51"/>
      <c r="R203" s="51"/>
      <c r="S203" s="51"/>
      <c r="T203" s="52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8" t="s">
        <v>132</v>
      </c>
      <c r="AU203" s="18" t="s">
        <v>77</v>
      </c>
    </row>
    <row r="204" spans="1:65" s="2" customFormat="1" ht="16.5" customHeight="1">
      <c r="A204" s="30"/>
      <c r="B204" s="135"/>
      <c r="C204" s="136" t="s">
        <v>320</v>
      </c>
      <c r="D204" s="136" t="s">
        <v>124</v>
      </c>
      <c r="E204" s="137" t="s">
        <v>321</v>
      </c>
      <c r="F204" s="138" t="s">
        <v>322</v>
      </c>
      <c r="G204" s="139" t="s">
        <v>140</v>
      </c>
      <c r="H204" s="140">
        <v>16.8</v>
      </c>
      <c r="I204" s="141"/>
      <c r="J204" s="141">
        <f>ROUND(I204*H204,2)</f>
        <v>0</v>
      </c>
      <c r="K204" s="138" t="s">
        <v>128</v>
      </c>
      <c r="L204" s="31"/>
      <c r="M204" s="142" t="s">
        <v>3</v>
      </c>
      <c r="N204" s="143" t="s">
        <v>39</v>
      </c>
      <c r="O204" s="144">
        <v>0.215</v>
      </c>
      <c r="P204" s="144">
        <f>O204*H204</f>
        <v>3.6120000000000001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6" t="s">
        <v>240</v>
      </c>
      <c r="AT204" s="146" t="s">
        <v>124</v>
      </c>
      <c r="AU204" s="146" t="s">
        <v>77</v>
      </c>
      <c r="AY204" s="18" t="s">
        <v>122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73</v>
      </c>
      <c r="BK204" s="147">
        <f>ROUND(I204*H204,2)</f>
        <v>0</v>
      </c>
      <c r="BL204" s="18" t="s">
        <v>240</v>
      </c>
      <c r="BM204" s="146" t="s">
        <v>433</v>
      </c>
    </row>
    <row r="205" spans="1:65" s="2" customFormat="1">
      <c r="A205" s="30"/>
      <c r="B205" s="31"/>
      <c r="C205" s="30"/>
      <c r="D205" s="148" t="s">
        <v>130</v>
      </c>
      <c r="E205" s="30"/>
      <c r="F205" s="149" t="s">
        <v>324</v>
      </c>
      <c r="G205" s="30"/>
      <c r="H205" s="30"/>
      <c r="I205" s="30"/>
      <c r="J205" s="30"/>
      <c r="K205" s="30"/>
      <c r="L205" s="31"/>
      <c r="M205" s="150"/>
      <c r="N205" s="151"/>
      <c r="O205" s="51"/>
      <c r="P205" s="51"/>
      <c r="Q205" s="51"/>
      <c r="R205" s="51"/>
      <c r="S205" s="51"/>
      <c r="T205" s="5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8" t="s">
        <v>130</v>
      </c>
      <c r="AU205" s="18" t="s">
        <v>77</v>
      </c>
    </row>
    <row r="206" spans="1:65" s="2" customFormat="1">
      <c r="A206" s="30"/>
      <c r="B206" s="31"/>
      <c r="C206" s="30"/>
      <c r="D206" s="152" t="s">
        <v>132</v>
      </c>
      <c r="E206" s="30"/>
      <c r="F206" s="153" t="s">
        <v>325</v>
      </c>
      <c r="G206" s="30"/>
      <c r="H206" s="30"/>
      <c r="I206" s="30"/>
      <c r="J206" s="30"/>
      <c r="K206" s="30"/>
      <c r="L206" s="31"/>
      <c r="M206" s="150"/>
      <c r="N206" s="151"/>
      <c r="O206" s="51"/>
      <c r="P206" s="51"/>
      <c r="Q206" s="51"/>
      <c r="R206" s="51"/>
      <c r="S206" s="51"/>
      <c r="T206" s="52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8" t="s">
        <v>132</v>
      </c>
      <c r="AU206" s="18" t="s">
        <v>77</v>
      </c>
    </row>
    <row r="207" spans="1:65" s="2" customFormat="1" ht="24.2" customHeight="1">
      <c r="A207" s="30"/>
      <c r="B207" s="135"/>
      <c r="C207" s="136" t="s">
        <v>326</v>
      </c>
      <c r="D207" s="136" t="s">
        <v>124</v>
      </c>
      <c r="E207" s="137" t="s">
        <v>327</v>
      </c>
      <c r="F207" s="138" t="s">
        <v>328</v>
      </c>
      <c r="G207" s="139" t="s">
        <v>329</v>
      </c>
      <c r="H207" s="140">
        <v>98.319000000000003</v>
      </c>
      <c r="I207" s="141"/>
      <c r="J207" s="141">
        <f>ROUND(I207*H207,2)</f>
        <v>0</v>
      </c>
      <c r="K207" s="138" t="s">
        <v>128</v>
      </c>
      <c r="L207" s="31"/>
      <c r="M207" s="142" t="s">
        <v>3</v>
      </c>
      <c r="N207" s="143" t="s">
        <v>39</v>
      </c>
      <c r="O207" s="144">
        <v>0</v>
      </c>
      <c r="P207" s="144">
        <f>O207*H207</f>
        <v>0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46" t="s">
        <v>240</v>
      </c>
      <c r="AT207" s="146" t="s">
        <v>124</v>
      </c>
      <c r="AU207" s="146" t="s">
        <v>77</v>
      </c>
      <c r="AY207" s="18" t="s">
        <v>122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8" t="s">
        <v>73</v>
      </c>
      <c r="BK207" s="147">
        <f>ROUND(I207*H207,2)</f>
        <v>0</v>
      </c>
      <c r="BL207" s="18" t="s">
        <v>240</v>
      </c>
      <c r="BM207" s="146" t="s">
        <v>434</v>
      </c>
    </row>
    <row r="208" spans="1:65" s="2" customFormat="1" ht="29.25">
      <c r="A208" s="30"/>
      <c r="B208" s="31"/>
      <c r="C208" s="30"/>
      <c r="D208" s="148" t="s">
        <v>130</v>
      </c>
      <c r="E208" s="30"/>
      <c r="F208" s="149" t="s">
        <v>331</v>
      </c>
      <c r="G208" s="30"/>
      <c r="H208" s="30"/>
      <c r="I208" s="30"/>
      <c r="J208" s="30"/>
      <c r="K208" s="30"/>
      <c r="L208" s="31"/>
      <c r="M208" s="150"/>
      <c r="N208" s="151"/>
      <c r="O208" s="51"/>
      <c r="P208" s="51"/>
      <c r="Q208" s="51"/>
      <c r="R208" s="51"/>
      <c r="S208" s="51"/>
      <c r="T208" s="52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8" t="s">
        <v>130</v>
      </c>
      <c r="AU208" s="18" t="s">
        <v>77</v>
      </c>
    </row>
    <row r="209" spans="1:65" s="2" customFormat="1">
      <c r="A209" s="30"/>
      <c r="B209" s="31"/>
      <c r="C209" s="30"/>
      <c r="D209" s="152" t="s">
        <v>132</v>
      </c>
      <c r="E209" s="30"/>
      <c r="F209" s="153" t="s">
        <v>332</v>
      </c>
      <c r="G209" s="30"/>
      <c r="H209" s="30"/>
      <c r="I209" s="30"/>
      <c r="J209" s="30"/>
      <c r="K209" s="30"/>
      <c r="L209" s="31"/>
      <c r="M209" s="150"/>
      <c r="N209" s="151"/>
      <c r="O209" s="51"/>
      <c r="P209" s="51"/>
      <c r="Q209" s="51"/>
      <c r="R209" s="51"/>
      <c r="S209" s="51"/>
      <c r="T209" s="52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8" t="s">
        <v>132</v>
      </c>
      <c r="AU209" s="18" t="s">
        <v>77</v>
      </c>
    </row>
    <row r="210" spans="1:65" s="12" customFormat="1" ht="22.9" customHeight="1">
      <c r="B210" s="123"/>
      <c r="D210" s="124" t="s">
        <v>67</v>
      </c>
      <c r="E210" s="133" t="s">
        <v>333</v>
      </c>
      <c r="F210" s="133" t="s">
        <v>334</v>
      </c>
      <c r="J210" s="134">
        <f>BK210</f>
        <v>0</v>
      </c>
      <c r="L210" s="123"/>
      <c r="M210" s="127"/>
      <c r="N210" s="128"/>
      <c r="O210" s="128"/>
      <c r="P210" s="129">
        <f>SUM(P211:P226)</f>
        <v>90.240960000000001</v>
      </c>
      <c r="Q210" s="128"/>
      <c r="R210" s="129">
        <f>SUM(R211:R226)</f>
        <v>0.27183239999999997</v>
      </c>
      <c r="S210" s="128"/>
      <c r="T210" s="130">
        <f>SUM(T211:T226)</f>
        <v>0</v>
      </c>
      <c r="AR210" s="124" t="s">
        <v>77</v>
      </c>
      <c r="AT210" s="131" t="s">
        <v>67</v>
      </c>
      <c r="AU210" s="131" t="s">
        <v>73</v>
      </c>
      <c r="AY210" s="124" t="s">
        <v>122</v>
      </c>
      <c r="BK210" s="132">
        <f>SUM(BK211:BK226)</f>
        <v>0</v>
      </c>
    </row>
    <row r="211" spans="1:65" s="2" customFormat="1" ht="21.75" customHeight="1">
      <c r="A211" s="30"/>
      <c r="B211" s="135"/>
      <c r="C211" s="136" t="s">
        <v>335</v>
      </c>
      <c r="D211" s="136" t="s">
        <v>124</v>
      </c>
      <c r="E211" s="137" t="s">
        <v>336</v>
      </c>
      <c r="F211" s="138" t="s">
        <v>337</v>
      </c>
      <c r="G211" s="139" t="s">
        <v>151</v>
      </c>
      <c r="H211" s="140">
        <v>184.92</v>
      </c>
      <c r="I211" s="141"/>
      <c r="J211" s="141">
        <f>ROUND(I211*H211,2)</f>
        <v>0</v>
      </c>
      <c r="K211" s="138" t="s">
        <v>128</v>
      </c>
      <c r="L211" s="31"/>
      <c r="M211" s="142" t="s">
        <v>3</v>
      </c>
      <c r="N211" s="143" t="s">
        <v>39</v>
      </c>
      <c r="O211" s="144">
        <v>9.5000000000000001E-2</v>
      </c>
      <c r="P211" s="144">
        <f>O211*H211</f>
        <v>17.567399999999999</v>
      </c>
      <c r="Q211" s="144">
        <v>1.2999999999999999E-4</v>
      </c>
      <c r="R211" s="144">
        <f>Q211*H211</f>
        <v>2.4039599999999998E-2</v>
      </c>
      <c r="S211" s="144">
        <v>0</v>
      </c>
      <c r="T211" s="145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46" t="s">
        <v>240</v>
      </c>
      <c r="AT211" s="146" t="s">
        <v>124</v>
      </c>
      <c r="AU211" s="146" t="s">
        <v>77</v>
      </c>
      <c r="AY211" s="18" t="s">
        <v>122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8" t="s">
        <v>73</v>
      </c>
      <c r="BK211" s="147">
        <f>ROUND(I211*H211,2)</f>
        <v>0</v>
      </c>
      <c r="BL211" s="18" t="s">
        <v>240</v>
      </c>
      <c r="BM211" s="146" t="s">
        <v>435</v>
      </c>
    </row>
    <row r="212" spans="1:65" s="2" customFormat="1" ht="19.5">
      <c r="A212" s="30"/>
      <c r="B212" s="31"/>
      <c r="C212" s="30"/>
      <c r="D212" s="148" t="s">
        <v>130</v>
      </c>
      <c r="E212" s="30"/>
      <c r="F212" s="149" t="s">
        <v>339</v>
      </c>
      <c r="G212" s="30"/>
      <c r="H212" s="30"/>
      <c r="I212" s="30"/>
      <c r="J212" s="30"/>
      <c r="K212" s="30"/>
      <c r="L212" s="31"/>
      <c r="M212" s="150"/>
      <c r="N212" s="151"/>
      <c r="O212" s="51"/>
      <c r="P212" s="51"/>
      <c r="Q212" s="51"/>
      <c r="R212" s="51"/>
      <c r="S212" s="51"/>
      <c r="T212" s="52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8" t="s">
        <v>130</v>
      </c>
      <c r="AU212" s="18" t="s">
        <v>77</v>
      </c>
    </row>
    <row r="213" spans="1:65" s="2" customFormat="1">
      <c r="A213" s="30"/>
      <c r="B213" s="31"/>
      <c r="C213" s="30"/>
      <c r="D213" s="152" t="s">
        <v>132</v>
      </c>
      <c r="E213" s="30"/>
      <c r="F213" s="153" t="s">
        <v>340</v>
      </c>
      <c r="G213" s="30"/>
      <c r="H213" s="30"/>
      <c r="I213" s="30"/>
      <c r="J213" s="30"/>
      <c r="K213" s="30"/>
      <c r="L213" s="31"/>
      <c r="M213" s="150"/>
      <c r="N213" s="151"/>
      <c r="O213" s="51"/>
      <c r="P213" s="51"/>
      <c r="Q213" s="51"/>
      <c r="R213" s="51"/>
      <c r="S213" s="51"/>
      <c r="T213" s="52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8" t="s">
        <v>132</v>
      </c>
      <c r="AU213" s="18" t="s">
        <v>77</v>
      </c>
    </row>
    <row r="214" spans="1:65" s="14" customFormat="1">
      <c r="B214" s="160"/>
      <c r="D214" s="148" t="s">
        <v>134</v>
      </c>
      <c r="E214" s="161" t="s">
        <v>3</v>
      </c>
      <c r="F214" s="162" t="s">
        <v>412</v>
      </c>
      <c r="H214" s="163">
        <v>184.92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1" t="s">
        <v>134</v>
      </c>
      <c r="AU214" s="161" t="s">
        <v>77</v>
      </c>
      <c r="AV214" s="14" t="s">
        <v>77</v>
      </c>
      <c r="AW214" s="14" t="s">
        <v>29</v>
      </c>
      <c r="AX214" s="14" t="s">
        <v>73</v>
      </c>
      <c r="AY214" s="161" t="s">
        <v>122</v>
      </c>
    </row>
    <row r="215" spans="1:65" s="2" customFormat="1" ht="37.9" customHeight="1">
      <c r="A215" s="30"/>
      <c r="B215" s="135"/>
      <c r="C215" s="136" t="s">
        <v>341</v>
      </c>
      <c r="D215" s="136" t="s">
        <v>124</v>
      </c>
      <c r="E215" s="137" t="s">
        <v>342</v>
      </c>
      <c r="F215" s="138" t="s">
        <v>343</v>
      </c>
      <c r="G215" s="139" t="s">
        <v>151</v>
      </c>
      <c r="H215" s="140">
        <v>55.475999999999999</v>
      </c>
      <c r="I215" s="141"/>
      <c r="J215" s="141">
        <f>ROUND(I215*H215,2)</f>
        <v>0</v>
      </c>
      <c r="K215" s="138" t="s">
        <v>3</v>
      </c>
      <c r="L215" s="31"/>
      <c r="M215" s="142" t="s">
        <v>3</v>
      </c>
      <c r="N215" s="143" t="s">
        <v>39</v>
      </c>
      <c r="O215" s="144">
        <v>0</v>
      </c>
      <c r="P215" s="144">
        <f>O215*H215</f>
        <v>0</v>
      </c>
      <c r="Q215" s="144">
        <v>0</v>
      </c>
      <c r="R215" s="144">
        <f>Q215*H215</f>
        <v>0</v>
      </c>
      <c r="S215" s="144">
        <v>0</v>
      </c>
      <c r="T215" s="145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46" t="s">
        <v>240</v>
      </c>
      <c r="AT215" s="146" t="s">
        <v>124</v>
      </c>
      <c r="AU215" s="146" t="s">
        <v>77</v>
      </c>
      <c r="AY215" s="18" t="s">
        <v>122</v>
      </c>
      <c r="BE215" s="147">
        <f>IF(N215="základní",J215,0)</f>
        <v>0</v>
      </c>
      <c r="BF215" s="147">
        <f>IF(N215="snížená",J215,0)</f>
        <v>0</v>
      </c>
      <c r="BG215" s="147">
        <f>IF(N215="zákl. přenesená",J215,0)</f>
        <v>0</v>
      </c>
      <c r="BH215" s="147">
        <f>IF(N215="sníž. přenesená",J215,0)</f>
        <v>0</v>
      </c>
      <c r="BI215" s="147">
        <f>IF(N215="nulová",J215,0)</f>
        <v>0</v>
      </c>
      <c r="BJ215" s="18" t="s">
        <v>73</v>
      </c>
      <c r="BK215" s="147">
        <f>ROUND(I215*H215,2)</f>
        <v>0</v>
      </c>
      <c r="BL215" s="18" t="s">
        <v>240</v>
      </c>
      <c r="BM215" s="146" t="s">
        <v>436</v>
      </c>
    </row>
    <row r="216" spans="1:65" s="2" customFormat="1" ht="19.5">
      <c r="A216" s="30"/>
      <c r="B216" s="31"/>
      <c r="C216" s="30"/>
      <c r="D216" s="148" t="s">
        <v>130</v>
      </c>
      <c r="E216" s="30"/>
      <c r="F216" s="149" t="s">
        <v>343</v>
      </c>
      <c r="G216" s="30"/>
      <c r="H216" s="30"/>
      <c r="I216" s="30"/>
      <c r="J216" s="30"/>
      <c r="K216" s="30"/>
      <c r="L216" s="31"/>
      <c r="M216" s="150"/>
      <c r="N216" s="151"/>
      <c r="O216" s="51"/>
      <c r="P216" s="51"/>
      <c r="Q216" s="51"/>
      <c r="R216" s="51"/>
      <c r="S216" s="51"/>
      <c r="T216" s="52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8" t="s">
        <v>130</v>
      </c>
      <c r="AU216" s="18" t="s">
        <v>77</v>
      </c>
    </row>
    <row r="217" spans="1:65" s="13" customFormat="1">
      <c r="B217" s="154"/>
      <c r="D217" s="148" t="s">
        <v>134</v>
      </c>
      <c r="E217" s="155" t="s">
        <v>3</v>
      </c>
      <c r="F217" s="156" t="s">
        <v>345</v>
      </c>
      <c r="H217" s="155" t="s">
        <v>3</v>
      </c>
      <c r="L217" s="154"/>
      <c r="M217" s="157"/>
      <c r="N217" s="158"/>
      <c r="O217" s="158"/>
      <c r="P217" s="158"/>
      <c r="Q217" s="158"/>
      <c r="R217" s="158"/>
      <c r="S217" s="158"/>
      <c r="T217" s="159"/>
      <c r="AT217" s="155" t="s">
        <v>134</v>
      </c>
      <c r="AU217" s="155" t="s">
        <v>77</v>
      </c>
      <c r="AV217" s="13" t="s">
        <v>73</v>
      </c>
      <c r="AW217" s="13" t="s">
        <v>29</v>
      </c>
      <c r="AX217" s="13" t="s">
        <v>68</v>
      </c>
      <c r="AY217" s="155" t="s">
        <v>122</v>
      </c>
    </row>
    <row r="218" spans="1:65" s="14" customFormat="1">
      <c r="B218" s="160"/>
      <c r="D218" s="148" t="s">
        <v>134</v>
      </c>
      <c r="E218" s="161" t="s">
        <v>3</v>
      </c>
      <c r="F218" s="162" t="s">
        <v>437</v>
      </c>
      <c r="H218" s="163">
        <v>55.475999999999999</v>
      </c>
      <c r="L218" s="160"/>
      <c r="M218" s="164"/>
      <c r="N218" s="165"/>
      <c r="O218" s="165"/>
      <c r="P218" s="165"/>
      <c r="Q218" s="165"/>
      <c r="R218" s="165"/>
      <c r="S218" s="165"/>
      <c r="T218" s="166"/>
      <c r="AT218" s="161" t="s">
        <v>134</v>
      </c>
      <c r="AU218" s="161" t="s">
        <v>77</v>
      </c>
      <c r="AV218" s="14" t="s">
        <v>77</v>
      </c>
      <c r="AW218" s="14" t="s">
        <v>29</v>
      </c>
      <c r="AX218" s="14" t="s">
        <v>73</v>
      </c>
      <c r="AY218" s="161" t="s">
        <v>122</v>
      </c>
    </row>
    <row r="219" spans="1:65" s="2" customFormat="1" ht="44.25" customHeight="1">
      <c r="A219" s="30"/>
      <c r="B219" s="135"/>
      <c r="C219" s="136" t="s">
        <v>347</v>
      </c>
      <c r="D219" s="136" t="s">
        <v>124</v>
      </c>
      <c r="E219" s="137" t="s">
        <v>348</v>
      </c>
      <c r="F219" s="138" t="s">
        <v>349</v>
      </c>
      <c r="G219" s="139" t="s">
        <v>151</v>
      </c>
      <c r="H219" s="140">
        <v>184.92</v>
      </c>
      <c r="I219" s="141"/>
      <c r="J219" s="141">
        <f>ROUND(I219*H219,2)</f>
        <v>0</v>
      </c>
      <c r="K219" s="138" t="s">
        <v>3</v>
      </c>
      <c r="L219" s="31"/>
      <c r="M219" s="142" t="s">
        <v>3</v>
      </c>
      <c r="N219" s="143" t="s">
        <v>39</v>
      </c>
      <c r="O219" s="144">
        <v>0.123</v>
      </c>
      <c r="P219" s="144">
        <f>O219*H219</f>
        <v>22.745159999999998</v>
      </c>
      <c r="Q219" s="144">
        <v>2.5000000000000001E-4</v>
      </c>
      <c r="R219" s="144">
        <f>Q219*H219</f>
        <v>4.623E-2</v>
      </c>
      <c r="S219" s="144">
        <v>0</v>
      </c>
      <c r="T219" s="145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46" t="s">
        <v>240</v>
      </c>
      <c r="AT219" s="146" t="s">
        <v>124</v>
      </c>
      <c r="AU219" s="146" t="s">
        <v>77</v>
      </c>
      <c r="AY219" s="18" t="s">
        <v>122</v>
      </c>
      <c r="BE219" s="147">
        <f>IF(N219="základní",J219,0)</f>
        <v>0</v>
      </c>
      <c r="BF219" s="147">
        <f>IF(N219="snížená",J219,0)</f>
        <v>0</v>
      </c>
      <c r="BG219" s="147">
        <f>IF(N219="zákl. přenesená",J219,0)</f>
        <v>0</v>
      </c>
      <c r="BH219" s="147">
        <f>IF(N219="sníž. přenesená",J219,0)</f>
        <v>0</v>
      </c>
      <c r="BI219" s="147">
        <f>IF(N219="nulová",J219,0)</f>
        <v>0</v>
      </c>
      <c r="BJ219" s="18" t="s">
        <v>73</v>
      </c>
      <c r="BK219" s="147">
        <f>ROUND(I219*H219,2)</f>
        <v>0</v>
      </c>
      <c r="BL219" s="18" t="s">
        <v>240</v>
      </c>
      <c r="BM219" s="146" t="s">
        <v>438</v>
      </c>
    </row>
    <row r="220" spans="1:65" s="2" customFormat="1" ht="29.25">
      <c r="A220" s="30"/>
      <c r="B220" s="31"/>
      <c r="C220" s="30"/>
      <c r="D220" s="148" t="s">
        <v>130</v>
      </c>
      <c r="E220" s="30"/>
      <c r="F220" s="149" t="s">
        <v>349</v>
      </c>
      <c r="G220" s="30"/>
      <c r="H220" s="30"/>
      <c r="I220" s="30"/>
      <c r="J220" s="30"/>
      <c r="K220" s="30"/>
      <c r="L220" s="31"/>
      <c r="M220" s="150"/>
      <c r="N220" s="151"/>
      <c r="O220" s="51"/>
      <c r="P220" s="51"/>
      <c r="Q220" s="51"/>
      <c r="R220" s="51"/>
      <c r="S220" s="51"/>
      <c r="T220" s="52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8" t="s">
        <v>130</v>
      </c>
      <c r="AU220" s="18" t="s">
        <v>77</v>
      </c>
    </row>
    <row r="221" spans="1:65" s="2" customFormat="1" ht="24.2" customHeight="1">
      <c r="A221" s="30"/>
      <c r="B221" s="135"/>
      <c r="C221" s="136" t="s">
        <v>351</v>
      </c>
      <c r="D221" s="136" t="s">
        <v>124</v>
      </c>
      <c r="E221" s="137" t="s">
        <v>352</v>
      </c>
      <c r="F221" s="138" t="s">
        <v>353</v>
      </c>
      <c r="G221" s="139" t="s">
        <v>151</v>
      </c>
      <c r="H221" s="140">
        <v>184.92</v>
      </c>
      <c r="I221" s="141"/>
      <c r="J221" s="141">
        <f>ROUND(I221*H221,2)</f>
        <v>0</v>
      </c>
      <c r="K221" s="138" t="s">
        <v>128</v>
      </c>
      <c r="L221" s="31"/>
      <c r="M221" s="142" t="s">
        <v>3</v>
      </c>
      <c r="N221" s="143" t="s">
        <v>39</v>
      </c>
      <c r="O221" s="144">
        <v>0.27</v>
      </c>
      <c r="P221" s="144">
        <f>O221*H221</f>
        <v>49.928400000000003</v>
      </c>
      <c r="Q221" s="144">
        <v>1.0300000000000001E-3</v>
      </c>
      <c r="R221" s="144">
        <f>Q221*H221</f>
        <v>0.19046760000000001</v>
      </c>
      <c r="S221" s="144">
        <v>0</v>
      </c>
      <c r="T221" s="145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46" t="s">
        <v>240</v>
      </c>
      <c r="AT221" s="146" t="s">
        <v>124</v>
      </c>
      <c r="AU221" s="146" t="s">
        <v>77</v>
      </c>
      <c r="AY221" s="18" t="s">
        <v>122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73</v>
      </c>
      <c r="BK221" s="147">
        <f>ROUND(I221*H221,2)</f>
        <v>0</v>
      </c>
      <c r="BL221" s="18" t="s">
        <v>240</v>
      </c>
      <c r="BM221" s="146" t="s">
        <v>439</v>
      </c>
    </row>
    <row r="222" spans="1:65" s="2" customFormat="1" ht="29.25">
      <c r="A222" s="30"/>
      <c r="B222" s="31"/>
      <c r="C222" s="30"/>
      <c r="D222" s="148" t="s">
        <v>130</v>
      </c>
      <c r="E222" s="30"/>
      <c r="F222" s="149" t="s">
        <v>355</v>
      </c>
      <c r="G222" s="30"/>
      <c r="H222" s="30"/>
      <c r="I222" s="30"/>
      <c r="J222" s="30"/>
      <c r="K222" s="30"/>
      <c r="L222" s="31"/>
      <c r="M222" s="150"/>
      <c r="N222" s="151"/>
      <c r="O222" s="51"/>
      <c r="P222" s="51"/>
      <c r="Q222" s="51"/>
      <c r="R222" s="51"/>
      <c r="S222" s="51"/>
      <c r="T222" s="52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8" t="s">
        <v>130</v>
      </c>
      <c r="AU222" s="18" t="s">
        <v>77</v>
      </c>
    </row>
    <row r="223" spans="1:65" s="2" customFormat="1">
      <c r="A223" s="30"/>
      <c r="B223" s="31"/>
      <c r="C223" s="30"/>
      <c r="D223" s="152" t="s">
        <v>132</v>
      </c>
      <c r="E223" s="30"/>
      <c r="F223" s="153" t="s">
        <v>356</v>
      </c>
      <c r="G223" s="30"/>
      <c r="H223" s="30"/>
      <c r="I223" s="30"/>
      <c r="J223" s="30"/>
      <c r="K223" s="30"/>
      <c r="L223" s="31"/>
      <c r="M223" s="150"/>
      <c r="N223" s="151"/>
      <c r="O223" s="51"/>
      <c r="P223" s="51"/>
      <c r="Q223" s="51"/>
      <c r="R223" s="51"/>
      <c r="S223" s="51"/>
      <c r="T223" s="52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8" t="s">
        <v>132</v>
      </c>
      <c r="AU223" s="18" t="s">
        <v>77</v>
      </c>
    </row>
    <row r="224" spans="1:65" s="2" customFormat="1" ht="24.2" customHeight="1">
      <c r="A224" s="30"/>
      <c r="B224" s="135"/>
      <c r="C224" s="136" t="s">
        <v>357</v>
      </c>
      <c r="D224" s="136" t="s">
        <v>124</v>
      </c>
      <c r="E224" s="137" t="s">
        <v>358</v>
      </c>
      <c r="F224" s="138" t="s">
        <v>359</v>
      </c>
      <c r="G224" s="139" t="s">
        <v>151</v>
      </c>
      <c r="H224" s="140">
        <v>184.92</v>
      </c>
      <c r="I224" s="141"/>
      <c r="J224" s="141">
        <f>ROUND(I224*H224,2)</f>
        <v>0</v>
      </c>
      <c r="K224" s="138" t="s">
        <v>128</v>
      </c>
      <c r="L224" s="31"/>
      <c r="M224" s="142" t="s">
        <v>3</v>
      </c>
      <c r="N224" s="143" t="s">
        <v>39</v>
      </c>
      <c r="O224" s="144">
        <v>0</v>
      </c>
      <c r="P224" s="144">
        <f>O224*H224</f>
        <v>0</v>
      </c>
      <c r="Q224" s="144">
        <v>6.0000000000000002E-5</v>
      </c>
      <c r="R224" s="144">
        <f>Q224*H224</f>
        <v>1.10952E-2</v>
      </c>
      <c r="S224" s="144">
        <v>0</v>
      </c>
      <c r="T224" s="145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46" t="s">
        <v>240</v>
      </c>
      <c r="AT224" s="146" t="s">
        <v>124</v>
      </c>
      <c r="AU224" s="146" t="s">
        <v>77</v>
      </c>
      <c r="AY224" s="18" t="s">
        <v>122</v>
      </c>
      <c r="BE224" s="147">
        <f>IF(N224="základní",J224,0)</f>
        <v>0</v>
      </c>
      <c r="BF224" s="147">
        <f>IF(N224="snížená",J224,0)</f>
        <v>0</v>
      </c>
      <c r="BG224" s="147">
        <f>IF(N224="zákl. přenesená",J224,0)</f>
        <v>0</v>
      </c>
      <c r="BH224" s="147">
        <f>IF(N224="sníž. přenesená",J224,0)</f>
        <v>0</v>
      </c>
      <c r="BI224" s="147">
        <f>IF(N224="nulová",J224,0)</f>
        <v>0</v>
      </c>
      <c r="BJ224" s="18" t="s">
        <v>73</v>
      </c>
      <c r="BK224" s="147">
        <f>ROUND(I224*H224,2)</f>
        <v>0</v>
      </c>
      <c r="BL224" s="18" t="s">
        <v>240</v>
      </c>
      <c r="BM224" s="146" t="s">
        <v>440</v>
      </c>
    </row>
    <row r="225" spans="1:65" s="2" customFormat="1" ht="29.25">
      <c r="A225" s="30"/>
      <c r="B225" s="31"/>
      <c r="C225" s="30"/>
      <c r="D225" s="148" t="s">
        <v>130</v>
      </c>
      <c r="E225" s="30"/>
      <c r="F225" s="149" t="s">
        <v>361</v>
      </c>
      <c r="G225" s="30"/>
      <c r="H225" s="30"/>
      <c r="I225" s="30"/>
      <c r="J225" s="30"/>
      <c r="K225" s="30"/>
      <c r="L225" s="31"/>
      <c r="M225" s="150"/>
      <c r="N225" s="151"/>
      <c r="O225" s="51"/>
      <c r="P225" s="51"/>
      <c r="Q225" s="51"/>
      <c r="R225" s="51"/>
      <c r="S225" s="51"/>
      <c r="T225" s="52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8" t="s">
        <v>130</v>
      </c>
      <c r="AU225" s="18" t="s">
        <v>77</v>
      </c>
    </row>
    <row r="226" spans="1:65" s="2" customFormat="1">
      <c r="A226" s="30"/>
      <c r="B226" s="31"/>
      <c r="C226" s="30"/>
      <c r="D226" s="152" t="s">
        <v>132</v>
      </c>
      <c r="E226" s="30"/>
      <c r="F226" s="153" t="s">
        <v>362</v>
      </c>
      <c r="G226" s="30"/>
      <c r="H226" s="30"/>
      <c r="I226" s="30"/>
      <c r="J226" s="30"/>
      <c r="K226" s="30"/>
      <c r="L226" s="31"/>
      <c r="M226" s="150"/>
      <c r="N226" s="151"/>
      <c r="O226" s="51"/>
      <c r="P226" s="51"/>
      <c r="Q226" s="51"/>
      <c r="R226" s="51"/>
      <c r="S226" s="51"/>
      <c r="T226" s="52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8" t="s">
        <v>132</v>
      </c>
      <c r="AU226" s="18" t="s">
        <v>77</v>
      </c>
    </row>
    <row r="227" spans="1:65" s="12" customFormat="1" ht="25.9" customHeight="1">
      <c r="B227" s="123"/>
      <c r="D227" s="124" t="s">
        <v>67</v>
      </c>
      <c r="E227" s="125" t="s">
        <v>263</v>
      </c>
      <c r="F227" s="125" t="s">
        <v>363</v>
      </c>
      <c r="J227" s="126">
        <f>BK227</f>
        <v>0</v>
      </c>
      <c r="L227" s="123"/>
      <c r="M227" s="127"/>
      <c r="N227" s="128"/>
      <c r="O227" s="128"/>
      <c r="P227" s="129">
        <f>P228</f>
        <v>0</v>
      </c>
      <c r="Q227" s="128"/>
      <c r="R227" s="129">
        <f>R228</f>
        <v>0</v>
      </c>
      <c r="S227" s="128"/>
      <c r="T227" s="130">
        <f>T228</f>
        <v>0</v>
      </c>
      <c r="AR227" s="124" t="s">
        <v>80</v>
      </c>
      <c r="AT227" s="131" t="s">
        <v>67</v>
      </c>
      <c r="AU227" s="131" t="s">
        <v>68</v>
      </c>
      <c r="AY227" s="124" t="s">
        <v>122</v>
      </c>
      <c r="BK227" s="132">
        <f>BK228</f>
        <v>0</v>
      </c>
    </row>
    <row r="228" spans="1:65" s="12" customFormat="1" ht="22.9" customHeight="1">
      <c r="B228" s="123"/>
      <c r="D228" s="124" t="s">
        <v>67</v>
      </c>
      <c r="E228" s="133" t="s">
        <v>364</v>
      </c>
      <c r="F228" s="133" t="s">
        <v>365</v>
      </c>
      <c r="J228" s="134">
        <f>BK228</f>
        <v>0</v>
      </c>
      <c r="L228" s="123"/>
      <c r="M228" s="127"/>
      <c r="N228" s="128"/>
      <c r="O228" s="128"/>
      <c r="P228" s="129">
        <f>SUM(P229:P231)</f>
        <v>0</v>
      </c>
      <c r="Q228" s="128"/>
      <c r="R228" s="129">
        <f>SUM(R229:R231)</f>
        <v>0</v>
      </c>
      <c r="S228" s="128"/>
      <c r="T228" s="130">
        <f>SUM(T229:T231)</f>
        <v>0</v>
      </c>
      <c r="AR228" s="124" t="s">
        <v>80</v>
      </c>
      <c r="AT228" s="131" t="s">
        <v>67</v>
      </c>
      <c r="AU228" s="131" t="s">
        <v>73</v>
      </c>
      <c r="AY228" s="124" t="s">
        <v>122</v>
      </c>
      <c r="BK228" s="132">
        <f>SUM(BK229:BK231)</f>
        <v>0</v>
      </c>
    </row>
    <row r="229" spans="1:65" s="2" customFormat="1" ht="21.75" customHeight="1">
      <c r="A229" s="30"/>
      <c r="B229" s="135"/>
      <c r="C229" s="136" t="s">
        <v>366</v>
      </c>
      <c r="D229" s="136" t="s">
        <v>124</v>
      </c>
      <c r="E229" s="137" t="s">
        <v>367</v>
      </c>
      <c r="F229" s="138" t="s">
        <v>368</v>
      </c>
      <c r="G229" s="139" t="s">
        <v>140</v>
      </c>
      <c r="H229" s="140">
        <v>8.4</v>
      </c>
      <c r="I229" s="141"/>
      <c r="J229" s="141">
        <f>ROUND(I229*H229,2)</f>
        <v>0</v>
      </c>
      <c r="K229" s="138" t="s">
        <v>3</v>
      </c>
      <c r="L229" s="31"/>
      <c r="M229" s="142" t="s">
        <v>3</v>
      </c>
      <c r="N229" s="143" t="s">
        <v>39</v>
      </c>
      <c r="O229" s="144">
        <v>0</v>
      </c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46" t="s">
        <v>369</v>
      </c>
      <c r="AT229" s="146" t="s">
        <v>124</v>
      </c>
      <c r="AU229" s="146" t="s">
        <v>77</v>
      </c>
      <c r="AY229" s="18" t="s">
        <v>122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73</v>
      </c>
      <c r="BK229" s="147">
        <f>ROUND(I229*H229,2)</f>
        <v>0</v>
      </c>
      <c r="BL229" s="18" t="s">
        <v>369</v>
      </c>
      <c r="BM229" s="146" t="s">
        <v>441</v>
      </c>
    </row>
    <row r="230" spans="1:65" s="2" customFormat="1">
      <c r="A230" s="30"/>
      <c r="B230" s="31"/>
      <c r="C230" s="30"/>
      <c r="D230" s="148" t="s">
        <v>130</v>
      </c>
      <c r="E230" s="30"/>
      <c r="F230" s="149" t="s">
        <v>368</v>
      </c>
      <c r="G230" s="30"/>
      <c r="H230" s="30"/>
      <c r="I230" s="30"/>
      <c r="J230" s="30"/>
      <c r="K230" s="30"/>
      <c r="L230" s="31"/>
      <c r="M230" s="150"/>
      <c r="N230" s="151"/>
      <c r="O230" s="51"/>
      <c r="P230" s="51"/>
      <c r="Q230" s="51"/>
      <c r="R230" s="51"/>
      <c r="S230" s="51"/>
      <c r="T230" s="52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8" t="s">
        <v>130</v>
      </c>
      <c r="AU230" s="18" t="s">
        <v>77</v>
      </c>
    </row>
    <row r="231" spans="1:65" s="14" customFormat="1">
      <c r="B231" s="160"/>
      <c r="D231" s="148" t="s">
        <v>134</v>
      </c>
      <c r="E231" s="161" t="s">
        <v>3</v>
      </c>
      <c r="F231" s="162" t="s">
        <v>442</v>
      </c>
      <c r="H231" s="163">
        <v>8.4</v>
      </c>
      <c r="L231" s="160"/>
      <c r="M231" s="184"/>
      <c r="N231" s="185"/>
      <c r="O231" s="185"/>
      <c r="P231" s="185"/>
      <c r="Q231" s="185"/>
      <c r="R231" s="185"/>
      <c r="S231" s="185"/>
      <c r="T231" s="186"/>
      <c r="AT231" s="161" t="s">
        <v>134</v>
      </c>
      <c r="AU231" s="161" t="s">
        <v>77</v>
      </c>
      <c r="AV231" s="14" t="s">
        <v>77</v>
      </c>
      <c r="AW231" s="14" t="s">
        <v>29</v>
      </c>
      <c r="AX231" s="14" t="s">
        <v>73</v>
      </c>
      <c r="AY231" s="161" t="s">
        <v>122</v>
      </c>
    </row>
    <row r="232" spans="1:65" s="2" customFormat="1" ht="6.95" customHeight="1">
      <c r="A232" s="30"/>
      <c r="B232" s="40"/>
      <c r="C232" s="41"/>
      <c r="D232" s="41"/>
      <c r="E232" s="41"/>
      <c r="F232" s="41"/>
      <c r="G232" s="41"/>
      <c r="H232" s="41"/>
      <c r="I232" s="41"/>
      <c r="J232" s="41"/>
      <c r="K232" s="41"/>
      <c r="L232" s="31"/>
      <c r="M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</sheetData>
  <autoFilter ref="C89:K231"/>
  <mergeCells count="8">
    <mergeCell ref="E80:H80"/>
    <mergeCell ref="E82:H82"/>
    <mergeCell ref="L2:V2"/>
    <mergeCell ref="E7:H7"/>
    <mergeCell ref="E9:H9"/>
    <mergeCell ref="E27:H27"/>
    <mergeCell ref="E48:H48"/>
    <mergeCell ref="E50:H50"/>
  </mergeCells>
  <hyperlinks>
    <hyperlink ref="F95" r:id="rId1"/>
    <hyperlink ref="F101" r:id="rId2"/>
    <hyperlink ref="F108" r:id="rId3"/>
    <hyperlink ref="F113" r:id="rId4"/>
    <hyperlink ref="F116" r:id="rId5"/>
    <hyperlink ref="F120" r:id="rId6"/>
    <hyperlink ref="F128" r:id="rId7"/>
    <hyperlink ref="F131" r:id="rId8"/>
    <hyperlink ref="F144" r:id="rId9"/>
    <hyperlink ref="F150" r:id="rId10"/>
    <hyperlink ref="F155" r:id="rId11"/>
    <hyperlink ref="F159" r:id="rId12"/>
    <hyperlink ref="F162" r:id="rId13"/>
    <hyperlink ref="F165" r:id="rId14"/>
    <hyperlink ref="F168" r:id="rId15"/>
    <hyperlink ref="F171" r:id="rId16"/>
    <hyperlink ref="F179" r:id="rId17"/>
    <hyperlink ref="F182" r:id="rId18"/>
    <hyperlink ref="F185" r:id="rId19"/>
    <hyperlink ref="F189" r:id="rId20"/>
    <hyperlink ref="F194" r:id="rId21"/>
    <hyperlink ref="F198" r:id="rId22"/>
    <hyperlink ref="F203" r:id="rId23"/>
    <hyperlink ref="F206" r:id="rId24"/>
    <hyperlink ref="F209" r:id="rId25"/>
    <hyperlink ref="F213" r:id="rId26"/>
    <hyperlink ref="F223" r:id="rId27"/>
    <hyperlink ref="F226" r:id="rId28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7"/>
  <sheetViews>
    <sheetView showGridLines="0" topLeftCell="A238" workbookViewId="0">
      <selection activeCell="I265" sqref="I26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1:46" s="1" customFormat="1" ht="24.95" customHeight="1">
      <c r="B4" s="21"/>
      <c r="D4" s="22" t="s">
        <v>89</v>
      </c>
      <c r="L4" s="21"/>
      <c r="M4" s="87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305" t="str">
        <f>'Rekapitulace stavby'!K6</f>
        <v>Oprava fasády kostela sv. Archanděla Michaela</v>
      </c>
      <c r="F7" s="306"/>
      <c r="G7" s="306"/>
      <c r="H7" s="306"/>
      <c r="L7" s="21"/>
    </row>
    <row r="8" spans="1:46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customHeight="1">
      <c r="A9" s="30"/>
      <c r="B9" s="31"/>
      <c r="C9" s="30"/>
      <c r="D9" s="30"/>
      <c r="E9" s="296" t="s">
        <v>443</v>
      </c>
      <c r="F9" s="307"/>
      <c r="G9" s="307"/>
      <c r="H9" s="307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3</v>
      </c>
      <c r="G11" s="30"/>
      <c r="H11" s="30"/>
      <c r="I11" s="27" t="s">
        <v>17</v>
      </c>
      <c r="J11" s="25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48"/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3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3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3</v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3</v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3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3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34</v>
      </c>
      <c r="E30" s="30"/>
      <c r="F30" s="30"/>
      <c r="G30" s="30"/>
      <c r="H30" s="30"/>
      <c r="I30" s="30"/>
      <c r="J30" s="64">
        <f>ROUND(J90, 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38</v>
      </c>
      <c r="E33" s="27" t="s">
        <v>39</v>
      </c>
      <c r="F33" s="94">
        <f>ROUND((SUM(BE90:BE266)),  2)</f>
        <v>0</v>
      </c>
      <c r="G33" s="30"/>
      <c r="H33" s="30"/>
      <c r="I33" s="95">
        <v>0.21</v>
      </c>
      <c r="J33" s="94">
        <f>ROUND(((SUM(BE90:BE266))*I33),  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4">
        <f>ROUND((SUM(BF90:BF266)),  2)</f>
        <v>0</v>
      </c>
      <c r="G34" s="30"/>
      <c r="H34" s="30"/>
      <c r="I34" s="95">
        <v>0.15</v>
      </c>
      <c r="J34" s="94">
        <f>ROUND(((SUM(BF90:BF266))*I34),  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4">
        <f>ROUND((SUM(BG90:BG266)),  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4">
        <f>ROUND((SUM(BH90:BH266)),  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4">
        <f>ROUND((SUM(BI90:BI266)),  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2" t="s">
        <v>92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7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305" t="str">
        <f>E7</f>
        <v>Oprava fasády kostela sv. Archanděla Michaela</v>
      </c>
      <c r="F48" s="306"/>
      <c r="G48" s="306"/>
      <c r="H48" s="306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47" s="2" customFormat="1" ht="12" customHeight="1">
      <c r="A49" s="30"/>
      <c r="B49" s="31"/>
      <c r="C49" s="27" t="s">
        <v>90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47" s="2" customFormat="1" ht="30" customHeight="1">
      <c r="A50" s="30"/>
      <c r="B50" s="31"/>
      <c r="C50" s="30"/>
      <c r="D50" s="30"/>
      <c r="E50" s="296" t="str">
        <f>E9</f>
        <v>4 - etapa 4 - část 4a, 4b, 4c, 4d, 4e, 4f, 4g  - dle přiloženého schematu</v>
      </c>
      <c r="F50" s="307"/>
      <c r="G50" s="307"/>
      <c r="H50" s="307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47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47" s="2" customFormat="1" ht="12" customHeight="1">
      <c r="A52" s="30"/>
      <c r="B52" s="31"/>
      <c r="C52" s="27" t="s">
        <v>18</v>
      </c>
      <c r="D52" s="30"/>
      <c r="E52" s="30"/>
      <c r="F52" s="25" t="str">
        <f>F12</f>
        <v xml:space="preserve"> </v>
      </c>
      <c r="G52" s="30"/>
      <c r="H52" s="30"/>
      <c r="I52" s="27" t="s">
        <v>20</v>
      </c>
      <c r="J52" s="48" t="str">
        <f>IF(J12="","",J12)</f>
        <v/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47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47" s="2" customFormat="1" ht="25.7" customHeight="1">
      <c r="A54" s="30"/>
      <c r="B54" s="31"/>
      <c r="C54" s="27" t="s">
        <v>21</v>
      </c>
      <c r="D54" s="30"/>
      <c r="E54" s="30"/>
      <c r="F54" s="25" t="str">
        <f>E15</f>
        <v>Obec Blatno</v>
      </c>
      <c r="G54" s="30"/>
      <c r="H54" s="30"/>
      <c r="I54" s="27" t="s">
        <v>27</v>
      </c>
      <c r="J54" s="28" t="str">
        <f>E21</f>
        <v>bez projektové dokumentace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2" customFormat="1" ht="15.2" customHeight="1">
      <c r="A55" s="30"/>
      <c r="B55" s="31"/>
      <c r="C55" s="27" t="s">
        <v>25</v>
      </c>
      <c r="D55" s="30"/>
      <c r="E55" s="30"/>
      <c r="F55" s="25" t="str">
        <f>IF(E18="","",E18)</f>
        <v>vyjde z výběrového řízení</v>
      </c>
      <c r="G55" s="30"/>
      <c r="H55" s="30"/>
      <c r="I55" s="27" t="s">
        <v>30</v>
      </c>
      <c r="J55" s="28" t="str">
        <f>E24</f>
        <v>Valová R.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47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47" s="2" customFormat="1" ht="29.25" customHeight="1">
      <c r="A57" s="30"/>
      <c r="B57" s="31"/>
      <c r="C57" s="102" t="s">
        <v>93</v>
      </c>
      <c r="D57" s="96"/>
      <c r="E57" s="96"/>
      <c r="F57" s="96"/>
      <c r="G57" s="96"/>
      <c r="H57" s="96"/>
      <c r="I57" s="96"/>
      <c r="J57" s="103" t="s">
        <v>94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47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66</v>
      </c>
      <c r="D59" s="30"/>
      <c r="E59" s="30"/>
      <c r="F59" s="30"/>
      <c r="G59" s="30"/>
      <c r="H59" s="30"/>
      <c r="I59" s="30"/>
      <c r="J59" s="64">
        <f>J90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95</v>
      </c>
    </row>
    <row r="60" spans="1:47" s="9" customFormat="1" ht="24.95" customHeight="1">
      <c r="B60" s="105"/>
      <c r="D60" s="106" t="s">
        <v>96</v>
      </c>
      <c r="E60" s="107"/>
      <c r="F60" s="107"/>
      <c r="G60" s="107"/>
      <c r="H60" s="107"/>
      <c r="I60" s="107"/>
      <c r="J60" s="108">
        <f>J91</f>
        <v>0</v>
      </c>
      <c r="L60" s="105"/>
    </row>
    <row r="61" spans="1:47" s="10" customFormat="1" ht="19.899999999999999" customHeight="1">
      <c r="B61" s="109"/>
      <c r="D61" s="110" t="s">
        <v>98</v>
      </c>
      <c r="E61" s="111"/>
      <c r="F61" s="111"/>
      <c r="G61" s="111"/>
      <c r="H61" s="111"/>
      <c r="I61" s="111"/>
      <c r="J61" s="112">
        <f>J92</f>
        <v>0</v>
      </c>
      <c r="L61" s="109"/>
    </row>
    <row r="62" spans="1:47" s="10" customFormat="1" ht="19.899999999999999" customHeight="1">
      <c r="B62" s="109"/>
      <c r="D62" s="110" t="s">
        <v>99</v>
      </c>
      <c r="E62" s="111"/>
      <c r="F62" s="111"/>
      <c r="G62" s="111"/>
      <c r="H62" s="111"/>
      <c r="I62" s="111"/>
      <c r="J62" s="112">
        <f>J99</f>
        <v>0</v>
      </c>
      <c r="L62" s="109"/>
    </row>
    <row r="63" spans="1:47" s="10" customFormat="1" ht="19.899999999999999" customHeight="1">
      <c r="B63" s="109"/>
      <c r="D63" s="110" t="s">
        <v>100</v>
      </c>
      <c r="E63" s="111"/>
      <c r="F63" s="111"/>
      <c r="G63" s="111"/>
      <c r="H63" s="111"/>
      <c r="I63" s="111"/>
      <c r="J63" s="112">
        <f>J164</f>
        <v>0</v>
      </c>
      <c r="L63" s="109"/>
    </row>
    <row r="64" spans="1:47" s="10" customFormat="1" ht="19.899999999999999" customHeight="1">
      <c r="B64" s="109"/>
      <c r="D64" s="110" t="s">
        <v>101</v>
      </c>
      <c r="E64" s="111"/>
      <c r="F64" s="111"/>
      <c r="G64" s="111"/>
      <c r="H64" s="111"/>
      <c r="I64" s="111"/>
      <c r="J64" s="112">
        <f>J197</f>
        <v>0</v>
      </c>
      <c r="L64" s="109"/>
    </row>
    <row r="65" spans="1:31" s="9" customFormat="1" ht="24.95" customHeight="1">
      <c r="B65" s="105"/>
      <c r="D65" s="106" t="s">
        <v>102</v>
      </c>
      <c r="E65" s="107"/>
      <c r="F65" s="107"/>
      <c r="G65" s="107"/>
      <c r="H65" s="107"/>
      <c r="I65" s="107"/>
      <c r="J65" s="108">
        <f>J211</f>
        <v>0</v>
      </c>
      <c r="L65" s="105"/>
    </row>
    <row r="66" spans="1:31" s="10" customFormat="1" ht="19.899999999999999" customHeight="1">
      <c r="B66" s="109"/>
      <c r="D66" s="110" t="s">
        <v>103</v>
      </c>
      <c r="E66" s="111"/>
      <c r="F66" s="111"/>
      <c r="G66" s="111"/>
      <c r="H66" s="111"/>
      <c r="I66" s="111"/>
      <c r="J66" s="112">
        <f>J212</f>
        <v>0</v>
      </c>
      <c r="L66" s="109"/>
    </row>
    <row r="67" spans="1:31" s="10" customFormat="1" ht="19.899999999999999" customHeight="1">
      <c r="B67" s="109"/>
      <c r="D67" s="110" t="s">
        <v>444</v>
      </c>
      <c r="E67" s="111"/>
      <c r="F67" s="111"/>
      <c r="G67" s="111"/>
      <c r="H67" s="111"/>
      <c r="I67" s="111"/>
      <c r="J67" s="112">
        <f>J224</f>
        <v>0</v>
      </c>
      <c r="L67" s="109"/>
    </row>
    <row r="68" spans="1:31" s="10" customFormat="1" ht="19.899999999999999" customHeight="1">
      <c r="B68" s="109"/>
      <c r="D68" s="110" t="s">
        <v>104</v>
      </c>
      <c r="E68" s="111"/>
      <c r="F68" s="111"/>
      <c r="G68" s="111"/>
      <c r="H68" s="111"/>
      <c r="I68" s="111"/>
      <c r="J68" s="112">
        <f>J246</f>
        <v>0</v>
      </c>
      <c r="L68" s="109"/>
    </row>
    <row r="69" spans="1:31" s="9" customFormat="1" ht="24.95" customHeight="1">
      <c r="B69" s="105"/>
      <c r="D69" s="106" t="s">
        <v>105</v>
      </c>
      <c r="E69" s="107"/>
      <c r="F69" s="107"/>
      <c r="G69" s="107"/>
      <c r="H69" s="107"/>
      <c r="I69" s="107"/>
      <c r="J69" s="108">
        <f>J263</f>
        <v>0</v>
      </c>
      <c r="L69" s="105"/>
    </row>
    <row r="70" spans="1:31" s="10" customFormat="1" ht="19.899999999999999" customHeight="1">
      <c r="B70" s="109"/>
      <c r="D70" s="110" t="s">
        <v>106</v>
      </c>
      <c r="E70" s="111"/>
      <c r="F70" s="111"/>
      <c r="G70" s="111"/>
      <c r="H70" s="111"/>
      <c r="I70" s="111"/>
      <c r="J70" s="112">
        <f>J264</f>
        <v>0</v>
      </c>
      <c r="L70" s="109"/>
    </row>
    <row r="71" spans="1:31" s="2" customFormat="1" ht="21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6.95" customHeight="1">
      <c r="A72" s="3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8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6" spans="1:31" s="2" customFormat="1" ht="6.95" customHeight="1">
      <c r="A76" s="30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24.95" customHeight="1">
      <c r="A77" s="30"/>
      <c r="B77" s="31"/>
      <c r="C77" s="22" t="s">
        <v>107</v>
      </c>
      <c r="D77" s="30"/>
      <c r="E77" s="30"/>
      <c r="F77" s="30"/>
      <c r="G77" s="30"/>
      <c r="H77" s="30"/>
      <c r="I77" s="30"/>
      <c r="J77" s="30"/>
      <c r="K77" s="30"/>
      <c r="L77" s="8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12" customHeight="1">
      <c r="A79" s="30"/>
      <c r="B79" s="31"/>
      <c r="C79" s="27" t="s">
        <v>15</v>
      </c>
      <c r="D79" s="30"/>
      <c r="E79" s="30"/>
      <c r="F79" s="30"/>
      <c r="G79" s="30"/>
      <c r="H79" s="30"/>
      <c r="I79" s="30"/>
      <c r="J79" s="30"/>
      <c r="K79" s="30"/>
      <c r="L79" s="8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6.5" customHeight="1">
      <c r="A80" s="30"/>
      <c r="B80" s="31"/>
      <c r="C80" s="30"/>
      <c r="D80" s="30"/>
      <c r="E80" s="305" t="str">
        <f>E7</f>
        <v>Oprava fasády kostela sv. Archanděla Michaela</v>
      </c>
      <c r="F80" s="306"/>
      <c r="G80" s="306"/>
      <c r="H80" s="306"/>
      <c r="I80" s="30"/>
      <c r="J80" s="30"/>
      <c r="K80" s="30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65" s="2" customFormat="1" ht="12" customHeight="1">
      <c r="A81" s="30"/>
      <c r="B81" s="31"/>
      <c r="C81" s="27" t="s">
        <v>90</v>
      </c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65" s="2" customFormat="1" ht="30" customHeight="1">
      <c r="A82" s="30"/>
      <c r="B82" s="31"/>
      <c r="C82" s="30"/>
      <c r="D82" s="30"/>
      <c r="E82" s="296" t="str">
        <f>E9</f>
        <v>4 - etapa 4 - část 4a, 4b, 4c, 4d, 4e, 4f, 4g  - dle přiloženého schematu</v>
      </c>
      <c r="F82" s="307"/>
      <c r="G82" s="307"/>
      <c r="H82" s="307"/>
      <c r="I82" s="30"/>
      <c r="J82" s="30"/>
      <c r="K82" s="30"/>
      <c r="L82" s="8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65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8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65" s="2" customFormat="1" ht="12" customHeight="1">
      <c r="A84" s="30"/>
      <c r="B84" s="31"/>
      <c r="C84" s="27" t="s">
        <v>18</v>
      </c>
      <c r="D84" s="30"/>
      <c r="E84" s="30"/>
      <c r="F84" s="25" t="str">
        <f>F12</f>
        <v xml:space="preserve"> </v>
      </c>
      <c r="G84" s="30"/>
      <c r="H84" s="30"/>
      <c r="I84" s="27" t="s">
        <v>20</v>
      </c>
      <c r="J84" s="48" t="str">
        <f>IF(J12="","",J12)</f>
        <v/>
      </c>
      <c r="K84" s="30"/>
      <c r="L84" s="8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65" s="2" customFormat="1" ht="6.9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8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65" s="2" customFormat="1" ht="25.7" customHeight="1">
      <c r="A86" s="30"/>
      <c r="B86" s="31"/>
      <c r="C86" s="27" t="s">
        <v>21</v>
      </c>
      <c r="D86" s="30"/>
      <c r="E86" s="30"/>
      <c r="F86" s="25" t="str">
        <f>E15</f>
        <v>Obec Blatno</v>
      </c>
      <c r="G86" s="30"/>
      <c r="H86" s="30"/>
      <c r="I86" s="27" t="s">
        <v>27</v>
      </c>
      <c r="J86" s="28" t="str">
        <f>E21</f>
        <v>bez projektové dokumentace</v>
      </c>
      <c r="K86" s="30"/>
      <c r="L86" s="8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65" s="2" customFormat="1" ht="15.2" customHeight="1">
      <c r="A87" s="30"/>
      <c r="B87" s="31"/>
      <c r="C87" s="27" t="s">
        <v>25</v>
      </c>
      <c r="D87" s="30"/>
      <c r="E87" s="30"/>
      <c r="F87" s="25" t="str">
        <f>IF(E18="","",E18)</f>
        <v>vyjde z výběrového řízení</v>
      </c>
      <c r="G87" s="30"/>
      <c r="H87" s="30"/>
      <c r="I87" s="27" t="s">
        <v>30</v>
      </c>
      <c r="J87" s="28" t="str">
        <f>E24</f>
        <v>Valová R.</v>
      </c>
      <c r="K87" s="30"/>
      <c r="L87" s="8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65" s="2" customFormat="1" ht="10.3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8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65" s="11" customFormat="1" ht="29.25" customHeight="1">
      <c r="A89" s="113"/>
      <c r="B89" s="114"/>
      <c r="C89" s="115" t="s">
        <v>108</v>
      </c>
      <c r="D89" s="116" t="s">
        <v>53</v>
      </c>
      <c r="E89" s="116" t="s">
        <v>49</v>
      </c>
      <c r="F89" s="116" t="s">
        <v>50</v>
      </c>
      <c r="G89" s="116" t="s">
        <v>109</v>
      </c>
      <c r="H89" s="116" t="s">
        <v>110</v>
      </c>
      <c r="I89" s="116" t="s">
        <v>111</v>
      </c>
      <c r="J89" s="116" t="s">
        <v>94</v>
      </c>
      <c r="K89" s="117" t="s">
        <v>112</v>
      </c>
      <c r="L89" s="118"/>
      <c r="M89" s="55" t="s">
        <v>3</v>
      </c>
      <c r="N89" s="56" t="s">
        <v>38</v>
      </c>
      <c r="O89" s="56" t="s">
        <v>113</v>
      </c>
      <c r="P89" s="56" t="s">
        <v>114</v>
      </c>
      <c r="Q89" s="56" t="s">
        <v>115</v>
      </c>
      <c r="R89" s="56" t="s">
        <v>116</v>
      </c>
      <c r="S89" s="56" t="s">
        <v>117</v>
      </c>
      <c r="T89" s="57" t="s">
        <v>118</v>
      </c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65" s="2" customFormat="1" ht="22.9" customHeight="1">
      <c r="A90" s="30"/>
      <c r="B90" s="31"/>
      <c r="C90" s="62" t="s">
        <v>119</v>
      </c>
      <c r="D90" s="30"/>
      <c r="E90" s="30"/>
      <c r="F90" s="30"/>
      <c r="G90" s="30"/>
      <c r="H90" s="30"/>
      <c r="I90" s="30"/>
      <c r="J90" s="119">
        <f>BK90</f>
        <v>0</v>
      </c>
      <c r="K90" s="30"/>
      <c r="L90" s="31"/>
      <c r="M90" s="58"/>
      <c r="N90" s="49"/>
      <c r="O90" s="59"/>
      <c r="P90" s="120">
        <f>P91+P211+P263</f>
        <v>1634.8617960000001</v>
      </c>
      <c r="Q90" s="59"/>
      <c r="R90" s="120">
        <f>R91+R211+R263</f>
        <v>37.164819219999998</v>
      </c>
      <c r="S90" s="59"/>
      <c r="T90" s="121">
        <f>T91+T211+T263</f>
        <v>17.228672200000002</v>
      </c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T90" s="18" t="s">
        <v>67</v>
      </c>
      <c r="AU90" s="18" t="s">
        <v>95</v>
      </c>
      <c r="BK90" s="122">
        <f>BK91+BK211+BK263</f>
        <v>0</v>
      </c>
    </row>
    <row r="91" spans="1:65" s="12" customFormat="1" ht="25.9" customHeight="1">
      <c r="B91" s="123"/>
      <c r="D91" s="124" t="s">
        <v>67</v>
      </c>
      <c r="E91" s="125" t="s">
        <v>120</v>
      </c>
      <c r="F91" s="125" t="s">
        <v>121</v>
      </c>
      <c r="J91" s="126">
        <f>BK91</f>
        <v>0</v>
      </c>
      <c r="L91" s="123"/>
      <c r="M91" s="127"/>
      <c r="N91" s="128"/>
      <c r="O91" s="128"/>
      <c r="P91" s="129">
        <f>P92+P99+P164+P197</f>
        <v>1322.0607210000001</v>
      </c>
      <c r="Q91" s="128"/>
      <c r="R91" s="129">
        <f>R92+R99+R164+R197</f>
        <v>36.163732699999997</v>
      </c>
      <c r="S91" s="128"/>
      <c r="T91" s="130">
        <f>T92+T99+T164+T197</f>
        <v>16.993014000000002</v>
      </c>
      <c r="AR91" s="124" t="s">
        <v>73</v>
      </c>
      <c r="AT91" s="131" t="s">
        <v>67</v>
      </c>
      <c r="AU91" s="131" t="s">
        <v>68</v>
      </c>
      <c r="AY91" s="124" t="s">
        <v>122</v>
      </c>
      <c r="BK91" s="132">
        <f>BK92+BK99+BK164+BK197</f>
        <v>0</v>
      </c>
    </row>
    <row r="92" spans="1:65" s="12" customFormat="1" ht="22.9" customHeight="1">
      <c r="B92" s="123"/>
      <c r="D92" s="124" t="s">
        <v>67</v>
      </c>
      <c r="E92" s="133" t="s">
        <v>80</v>
      </c>
      <c r="F92" s="133" t="s">
        <v>137</v>
      </c>
      <c r="J92" s="134">
        <f>BK92</f>
        <v>0</v>
      </c>
      <c r="L92" s="123"/>
      <c r="M92" s="127"/>
      <c r="N92" s="128"/>
      <c r="O92" s="128"/>
      <c r="P92" s="129">
        <f>SUM(P93:P98)</f>
        <v>10.726100000000001</v>
      </c>
      <c r="Q92" s="128"/>
      <c r="R92" s="129">
        <f>SUM(R93:R98)</f>
        <v>0.69238069999999996</v>
      </c>
      <c r="S92" s="128"/>
      <c r="T92" s="130">
        <f>SUM(T93:T98)</f>
        <v>0</v>
      </c>
      <c r="AR92" s="124" t="s">
        <v>73</v>
      </c>
      <c r="AT92" s="131" t="s">
        <v>67</v>
      </c>
      <c r="AU92" s="131" t="s">
        <v>73</v>
      </c>
      <c r="AY92" s="124" t="s">
        <v>122</v>
      </c>
      <c r="BK92" s="132">
        <f>SUM(BK93:BK98)</f>
        <v>0</v>
      </c>
    </row>
    <row r="93" spans="1:65" s="2" customFormat="1" ht="24.2" customHeight="1">
      <c r="A93" s="30"/>
      <c r="B93" s="135"/>
      <c r="C93" s="136" t="s">
        <v>73</v>
      </c>
      <c r="D93" s="136" t="s">
        <v>124</v>
      </c>
      <c r="E93" s="137" t="s">
        <v>138</v>
      </c>
      <c r="F93" s="138" t="s">
        <v>139</v>
      </c>
      <c r="G93" s="139" t="s">
        <v>140</v>
      </c>
      <c r="H93" s="140">
        <v>10.945</v>
      </c>
      <c r="I93" s="141"/>
      <c r="J93" s="141">
        <f>ROUND(I93*H93,2)</f>
        <v>0</v>
      </c>
      <c r="K93" s="138" t="s">
        <v>128</v>
      </c>
      <c r="L93" s="31"/>
      <c r="M93" s="142" t="s">
        <v>3</v>
      </c>
      <c r="N93" s="143" t="s">
        <v>39</v>
      </c>
      <c r="O93" s="144">
        <v>0.98</v>
      </c>
      <c r="P93" s="144">
        <f>O93*H93</f>
        <v>10.726100000000001</v>
      </c>
      <c r="Q93" s="144">
        <v>6.3259999999999997E-2</v>
      </c>
      <c r="R93" s="144">
        <f>Q93*H93</f>
        <v>0.69238069999999996</v>
      </c>
      <c r="S93" s="144">
        <v>0</v>
      </c>
      <c r="T93" s="145">
        <f>S93*H93</f>
        <v>0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R93" s="146" t="s">
        <v>83</v>
      </c>
      <c r="AT93" s="146" t="s">
        <v>124</v>
      </c>
      <c r="AU93" s="146" t="s">
        <v>77</v>
      </c>
      <c r="AY93" s="18" t="s">
        <v>122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73</v>
      </c>
      <c r="BK93" s="147">
        <f>ROUND(I93*H93,2)</f>
        <v>0</v>
      </c>
      <c r="BL93" s="18" t="s">
        <v>83</v>
      </c>
      <c r="BM93" s="146" t="s">
        <v>395</v>
      </c>
    </row>
    <row r="94" spans="1:65" s="2" customFormat="1" ht="19.5">
      <c r="A94" s="30"/>
      <c r="B94" s="31"/>
      <c r="C94" s="30"/>
      <c r="D94" s="148" t="s">
        <v>130</v>
      </c>
      <c r="E94" s="30"/>
      <c r="F94" s="149" t="s">
        <v>142</v>
      </c>
      <c r="G94" s="30"/>
      <c r="H94" s="30"/>
      <c r="I94" s="30"/>
      <c r="J94" s="30"/>
      <c r="K94" s="30"/>
      <c r="L94" s="31"/>
      <c r="M94" s="150"/>
      <c r="N94" s="151"/>
      <c r="O94" s="51"/>
      <c r="P94" s="51"/>
      <c r="Q94" s="51"/>
      <c r="R94" s="51"/>
      <c r="S94" s="51"/>
      <c r="T94" s="52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T94" s="18" t="s">
        <v>130</v>
      </c>
      <c r="AU94" s="18" t="s">
        <v>77</v>
      </c>
    </row>
    <row r="95" spans="1:65" s="2" customFormat="1">
      <c r="A95" s="30"/>
      <c r="B95" s="31"/>
      <c r="C95" s="30"/>
      <c r="D95" s="152" t="s">
        <v>132</v>
      </c>
      <c r="E95" s="30"/>
      <c r="F95" s="153" t="s">
        <v>143</v>
      </c>
      <c r="G95" s="30"/>
      <c r="H95" s="30"/>
      <c r="I95" s="30"/>
      <c r="J95" s="30"/>
      <c r="K95" s="30"/>
      <c r="L95" s="31"/>
      <c r="M95" s="150"/>
      <c r="N95" s="151"/>
      <c r="O95" s="51"/>
      <c r="P95" s="51"/>
      <c r="Q95" s="51"/>
      <c r="R95" s="51"/>
      <c r="S95" s="51"/>
      <c r="T95" s="52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132</v>
      </c>
      <c r="AU95" s="18" t="s">
        <v>77</v>
      </c>
    </row>
    <row r="96" spans="1:65" s="14" customFormat="1" ht="22.5">
      <c r="B96" s="160"/>
      <c r="D96" s="148" t="s">
        <v>134</v>
      </c>
      <c r="E96" s="161" t="s">
        <v>3</v>
      </c>
      <c r="F96" s="162" t="s">
        <v>445</v>
      </c>
      <c r="H96" s="163">
        <v>6.5350000000000001</v>
      </c>
      <c r="L96" s="160"/>
      <c r="M96" s="164"/>
      <c r="N96" s="165"/>
      <c r="O96" s="165"/>
      <c r="P96" s="165"/>
      <c r="Q96" s="165"/>
      <c r="R96" s="165"/>
      <c r="S96" s="165"/>
      <c r="T96" s="166"/>
      <c r="AT96" s="161" t="s">
        <v>134</v>
      </c>
      <c r="AU96" s="161" t="s">
        <v>77</v>
      </c>
      <c r="AV96" s="14" t="s">
        <v>77</v>
      </c>
      <c r="AW96" s="14" t="s">
        <v>29</v>
      </c>
      <c r="AX96" s="14" t="s">
        <v>68</v>
      </c>
      <c r="AY96" s="161" t="s">
        <v>122</v>
      </c>
    </row>
    <row r="97" spans="1:65" s="14" customFormat="1">
      <c r="B97" s="160"/>
      <c r="D97" s="148" t="s">
        <v>134</v>
      </c>
      <c r="E97" s="161" t="s">
        <v>3</v>
      </c>
      <c r="F97" s="162" t="s">
        <v>446</v>
      </c>
      <c r="H97" s="163">
        <v>4.41</v>
      </c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134</v>
      </c>
      <c r="AU97" s="161" t="s">
        <v>77</v>
      </c>
      <c r="AV97" s="14" t="s">
        <v>77</v>
      </c>
      <c r="AW97" s="14" t="s">
        <v>29</v>
      </c>
      <c r="AX97" s="14" t="s">
        <v>68</v>
      </c>
      <c r="AY97" s="161" t="s">
        <v>122</v>
      </c>
    </row>
    <row r="98" spans="1:65" s="15" customFormat="1">
      <c r="B98" s="167"/>
      <c r="D98" s="148" t="s">
        <v>134</v>
      </c>
      <c r="E98" s="168" t="s">
        <v>3</v>
      </c>
      <c r="F98" s="169" t="s">
        <v>146</v>
      </c>
      <c r="H98" s="170">
        <v>10.945</v>
      </c>
      <c r="L98" s="167"/>
      <c r="M98" s="171"/>
      <c r="N98" s="172"/>
      <c r="O98" s="172"/>
      <c r="P98" s="172"/>
      <c r="Q98" s="172"/>
      <c r="R98" s="172"/>
      <c r="S98" s="172"/>
      <c r="T98" s="173"/>
      <c r="AT98" s="168" t="s">
        <v>134</v>
      </c>
      <c r="AU98" s="168" t="s">
        <v>77</v>
      </c>
      <c r="AV98" s="15" t="s">
        <v>83</v>
      </c>
      <c r="AW98" s="15" t="s">
        <v>29</v>
      </c>
      <c r="AX98" s="15" t="s">
        <v>73</v>
      </c>
      <c r="AY98" s="168" t="s">
        <v>122</v>
      </c>
    </row>
    <row r="99" spans="1:65" s="12" customFormat="1" ht="22.9" customHeight="1">
      <c r="B99" s="123"/>
      <c r="D99" s="124" t="s">
        <v>67</v>
      </c>
      <c r="E99" s="133" t="s">
        <v>147</v>
      </c>
      <c r="F99" s="133" t="s">
        <v>148</v>
      </c>
      <c r="J99" s="134">
        <f>BK99</f>
        <v>0</v>
      </c>
      <c r="L99" s="123"/>
      <c r="M99" s="127"/>
      <c r="N99" s="128"/>
      <c r="O99" s="128"/>
      <c r="P99" s="129">
        <f>SUM(P100:P163)</f>
        <v>628.56799599999999</v>
      </c>
      <c r="Q99" s="128"/>
      <c r="R99" s="129">
        <f>SUM(R100:R163)</f>
        <v>35.471351999999996</v>
      </c>
      <c r="S99" s="128"/>
      <c r="T99" s="130">
        <f>SUM(T100:T163)</f>
        <v>0</v>
      </c>
      <c r="AR99" s="124" t="s">
        <v>73</v>
      </c>
      <c r="AT99" s="131" t="s">
        <v>67</v>
      </c>
      <c r="AU99" s="131" t="s">
        <v>73</v>
      </c>
      <c r="AY99" s="124" t="s">
        <v>122</v>
      </c>
      <c r="BK99" s="132">
        <f>SUM(BK100:BK163)</f>
        <v>0</v>
      </c>
    </row>
    <row r="100" spans="1:65" s="2" customFormat="1" ht="24.2" customHeight="1">
      <c r="A100" s="30"/>
      <c r="B100" s="135"/>
      <c r="C100" s="136" t="s">
        <v>77</v>
      </c>
      <c r="D100" s="136" t="s">
        <v>124</v>
      </c>
      <c r="E100" s="137" t="s">
        <v>149</v>
      </c>
      <c r="F100" s="138" t="s">
        <v>150</v>
      </c>
      <c r="G100" s="139" t="s">
        <v>151</v>
      </c>
      <c r="H100" s="140">
        <v>41.426000000000002</v>
      </c>
      <c r="I100" s="141"/>
      <c r="J100" s="141">
        <f>ROUND(I100*H100,2)</f>
        <v>0</v>
      </c>
      <c r="K100" s="138" t="s">
        <v>128</v>
      </c>
      <c r="L100" s="31"/>
      <c r="M100" s="142" t="s">
        <v>3</v>
      </c>
      <c r="N100" s="143" t="s">
        <v>39</v>
      </c>
      <c r="O100" s="144">
        <v>9.0999999999999998E-2</v>
      </c>
      <c r="P100" s="144">
        <f>O100*H100</f>
        <v>3.7697660000000002</v>
      </c>
      <c r="Q100" s="144">
        <v>6.4999999999999997E-3</v>
      </c>
      <c r="R100" s="144">
        <f>Q100*H100</f>
        <v>0.26926899999999998</v>
      </c>
      <c r="S100" s="144">
        <v>0</v>
      </c>
      <c r="T100" s="145">
        <f>S100*H100</f>
        <v>0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R100" s="146" t="s">
        <v>83</v>
      </c>
      <c r="AT100" s="146" t="s">
        <v>124</v>
      </c>
      <c r="AU100" s="146" t="s">
        <v>77</v>
      </c>
      <c r="AY100" s="18" t="s">
        <v>122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73</v>
      </c>
      <c r="BK100" s="147">
        <f>ROUND(I100*H100,2)</f>
        <v>0</v>
      </c>
      <c r="BL100" s="18" t="s">
        <v>83</v>
      </c>
      <c r="BM100" s="146" t="s">
        <v>397</v>
      </c>
    </row>
    <row r="101" spans="1:65" s="2" customFormat="1" ht="19.5">
      <c r="A101" s="30"/>
      <c r="B101" s="31"/>
      <c r="C101" s="30"/>
      <c r="D101" s="148" t="s">
        <v>130</v>
      </c>
      <c r="E101" s="30"/>
      <c r="F101" s="149" t="s">
        <v>153</v>
      </c>
      <c r="G101" s="30"/>
      <c r="H101" s="30"/>
      <c r="I101" s="30"/>
      <c r="J101" s="30"/>
      <c r="K101" s="30"/>
      <c r="L101" s="31"/>
      <c r="M101" s="150"/>
      <c r="N101" s="151"/>
      <c r="O101" s="51"/>
      <c r="P101" s="51"/>
      <c r="Q101" s="51"/>
      <c r="R101" s="51"/>
      <c r="S101" s="51"/>
      <c r="T101" s="52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T101" s="18" t="s">
        <v>130</v>
      </c>
      <c r="AU101" s="18" t="s">
        <v>77</v>
      </c>
    </row>
    <row r="102" spans="1:65" s="2" customFormat="1">
      <c r="A102" s="30"/>
      <c r="B102" s="31"/>
      <c r="C102" s="30"/>
      <c r="D102" s="152" t="s">
        <v>132</v>
      </c>
      <c r="E102" s="30"/>
      <c r="F102" s="153" t="s">
        <v>154</v>
      </c>
      <c r="G102" s="30"/>
      <c r="H102" s="30"/>
      <c r="I102" s="30"/>
      <c r="J102" s="30"/>
      <c r="K102" s="30"/>
      <c r="L102" s="31"/>
      <c r="M102" s="150"/>
      <c r="N102" s="151"/>
      <c r="O102" s="51"/>
      <c r="P102" s="51"/>
      <c r="Q102" s="51"/>
      <c r="R102" s="51"/>
      <c r="S102" s="51"/>
      <c r="T102" s="52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T102" s="18" t="s">
        <v>132</v>
      </c>
      <c r="AU102" s="18" t="s">
        <v>77</v>
      </c>
    </row>
    <row r="103" spans="1:65" s="13" customFormat="1">
      <c r="B103" s="154"/>
      <c r="D103" s="148" t="s">
        <v>134</v>
      </c>
      <c r="E103" s="155" t="s">
        <v>3</v>
      </c>
      <c r="F103" s="156" t="s">
        <v>447</v>
      </c>
      <c r="H103" s="155" t="s">
        <v>3</v>
      </c>
      <c r="L103" s="154"/>
      <c r="M103" s="157"/>
      <c r="N103" s="158"/>
      <c r="O103" s="158"/>
      <c r="P103" s="158"/>
      <c r="Q103" s="158"/>
      <c r="R103" s="158"/>
      <c r="S103" s="158"/>
      <c r="T103" s="159"/>
      <c r="AT103" s="155" t="s">
        <v>134</v>
      </c>
      <c r="AU103" s="155" t="s">
        <v>77</v>
      </c>
      <c r="AV103" s="13" t="s">
        <v>73</v>
      </c>
      <c r="AW103" s="13" t="s">
        <v>29</v>
      </c>
      <c r="AX103" s="13" t="s">
        <v>68</v>
      </c>
      <c r="AY103" s="155" t="s">
        <v>122</v>
      </c>
    </row>
    <row r="104" spans="1:65" s="14" customFormat="1">
      <c r="B104" s="160"/>
      <c r="D104" s="148" t="s">
        <v>134</v>
      </c>
      <c r="E104" s="161" t="s">
        <v>3</v>
      </c>
      <c r="F104" s="162" t="s">
        <v>448</v>
      </c>
      <c r="H104" s="163">
        <v>17.425999999999998</v>
      </c>
      <c r="L104" s="160"/>
      <c r="M104" s="164"/>
      <c r="N104" s="165"/>
      <c r="O104" s="165"/>
      <c r="P104" s="165"/>
      <c r="Q104" s="165"/>
      <c r="R104" s="165"/>
      <c r="S104" s="165"/>
      <c r="T104" s="166"/>
      <c r="AT104" s="161" t="s">
        <v>134</v>
      </c>
      <c r="AU104" s="161" t="s">
        <v>77</v>
      </c>
      <c r="AV104" s="14" t="s">
        <v>77</v>
      </c>
      <c r="AW104" s="14" t="s">
        <v>29</v>
      </c>
      <c r="AX104" s="14" t="s">
        <v>68</v>
      </c>
      <c r="AY104" s="161" t="s">
        <v>122</v>
      </c>
    </row>
    <row r="105" spans="1:65" s="13" customFormat="1">
      <c r="B105" s="154"/>
      <c r="D105" s="148" t="s">
        <v>134</v>
      </c>
      <c r="E105" s="155" t="s">
        <v>3</v>
      </c>
      <c r="F105" s="156" t="s">
        <v>449</v>
      </c>
      <c r="H105" s="155" t="s">
        <v>3</v>
      </c>
      <c r="L105" s="154"/>
      <c r="M105" s="157"/>
      <c r="N105" s="158"/>
      <c r="O105" s="158"/>
      <c r="P105" s="158"/>
      <c r="Q105" s="158"/>
      <c r="R105" s="158"/>
      <c r="S105" s="158"/>
      <c r="T105" s="159"/>
      <c r="AT105" s="155" t="s">
        <v>134</v>
      </c>
      <c r="AU105" s="155" t="s">
        <v>77</v>
      </c>
      <c r="AV105" s="13" t="s">
        <v>73</v>
      </c>
      <c r="AW105" s="13" t="s">
        <v>29</v>
      </c>
      <c r="AX105" s="13" t="s">
        <v>68</v>
      </c>
      <c r="AY105" s="155" t="s">
        <v>122</v>
      </c>
    </row>
    <row r="106" spans="1:65" s="14" customFormat="1">
      <c r="B106" s="160"/>
      <c r="D106" s="148" t="s">
        <v>134</v>
      </c>
      <c r="E106" s="161" t="s">
        <v>3</v>
      </c>
      <c r="F106" s="162" t="s">
        <v>450</v>
      </c>
      <c r="H106" s="163">
        <v>24</v>
      </c>
      <c r="L106" s="160"/>
      <c r="M106" s="164"/>
      <c r="N106" s="165"/>
      <c r="O106" s="165"/>
      <c r="P106" s="165"/>
      <c r="Q106" s="165"/>
      <c r="R106" s="165"/>
      <c r="S106" s="165"/>
      <c r="T106" s="166"/>
      <c r="AT106" s="161" t="s">
        <v>134</v>
      </c>
      <c r="AU106" s="161" t="s">
        <v>77</v>
      </c>
      <c r="AV106" s="14" t="s">
        <v>77</v>
      </c>
      <c r="AW106" s="14" t="s">
        <v>29</v>
      </c>
      <c r="AX106" s="14" t="s">
        <v>68</v>
      </c>
      <c r="AY106" s="161" t="s">
        <v>122</v>
      </c>
    </row>
    <row r="107" spans="1:65" s="15" customFormat="1">
      <c r="B107" s="167"/>
      <c r="D107" s="148" t="s">
        <v>134</v>
      </c>
      <c r="E107" s="168" t="s">
        <v>3</v>
      </c>
      <c r="F107" s="169" t="s">
        <v>146</v>
      </c>
      <c r="H107" s="170">
        <v>41.426000000000002</v>
      </c>
      <c r="L107" s="167"/>
      <c r="M107" s="171"/>
      <c r="N107" s="172"/>
      <c r="O107" s="172"/>
      <c r="P107" s="172"/>
      <c r="Q107" s="172"/>
      <c r="R107" s="172"/>
      <c r="S107" s="172"/>
      <c r="T107" s="173"/>
      <c r="AT107" s="168" t="s">
        <v>134</v>
      </c>
      <c r="AU107" s="168" t="s">
        <v>77</v>
      </c>
      <c r="AV107" s="15" t="s">
        <v>83</v>
      </c>
      <c r="AW107" s="15" t="s">
        <v>29</v>
      </c>
      <c r="AX107" s="15" t="s">
        <v>73</v>
      </c>
      <c r="AY107" s="168" t="s">
        <v>122</v>
      </c>
    </row>
    <row r="108" spans="1:65" s="2" customFormat="1" ht="24.2" customHeight="1">
      <c r="A108" s="30"/>
      <c r="B108" s="135"/>
      <c r="C108" s="136" t="s">
        <v>80</v>
      </c>
      <c r="D108" s="136" t="s">
        <v>124</v>
      </c>
      <c r="E108" s="137" t="s">
        <v>157</v>
      </c>
      <c r="F108" s="138" t="s">
        <v>158</v>
      </c>
      <c r="G108" s="139" t="s">
        <v>151</v>
      </c>
      <c r="H108" s="140">
        <v>41.426000000000002</v>
      </c>
      <c r="I108" s="141"/>
      <c r="J108" s="141">
        <f>ROUND(I108*H108,2)</f>
        <v>0</v>
      </c>
      <c r="K108" s="138" t="s">
        <v>128</v>
      </c>
      <c r="L108" s="31"/>
      <c r="M108" s="142" t="s">
        <v>3</v>
      </c>
      <c r="N108" s="143" t="s">
        <v>39</v>
      </c>
      <c r="O108" s="144">
        <v>0.55000000000000004</v>
      </c>
      <c r="P108" s="144">
        <f>O108*H108</f>
        <v>22.784300000000002</v>
      </c>
      <c r="Q108" s="144">
        <v>2.5000000000000001E-2</v>
      </c>
      <c r="R108" s="144">
        <f>Q108*H108</f>
        <v>1.0356500000000002</v>
      </c>
      <c r="S108" s="144">
        <v>0</v>
      </c>
      <c r="T108" s="145">
        <f>S108*H108</f>
        <v>0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R108" s="146" t="s">
        <v>83</v>
      </c>
      <c r="AT108" s="146" t="s">
        <v>124</v>
      </c>
      <c r="AU108" s="146" t="s">
        <v>77</v>
      </c>
      <c r="AY108" s="18" t="s">
        <v>122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73</v>
      </c>
      <c r="BK108" s="147">
        <f>ROUND(I108*H108,2)</f>
        <v>0</v>
      </c>
      <c r="BL108" s="18" t="s">
        <v>83</v>
      </c>
      <c r="BM108" s="146" t="s">
        <v>399</v>
      </c>
    </row>
    <row r="109" spans="1:65" s="2" customFormat="1" ht="29.25">
      <c r="A109" s="30"/>
      <c r="B109" s="31"/>
      <c r="C109" s="30"/>
      <c r="D109" s="148" t="s">
        <v>130</v>
      </c>
      <c r="E109" s="30"/>
      <c r="F109" s="149" t="s">
        <v>160</v>
      </c>
      <c r="G109" s="30"/>
      <c r="H109" s="30"/>
      <c r="I109" s="30"/>
      <c r="J109" s="30"/>
      <c r="K109" s="30"/>
      <c r="L109" s="31"/>
      <c r="M109" s="150"/>
      <c r="N109" s="151"/>
      <c r="O109" s="51"/>
      <c r="P109" s="51"/>
      <c r="Q109" s="51"/>
      <c r="R109" s="51"/>
      <c r="S109" s="51"/>
      <c r="T109" s="52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T109" s="18" t="s">
        <v>130</v>
      </c>
      <c r="AU109" s="18" t="s">
        <v>77</v>
      </c>
    </row>
    <row r="110" spans="1:65" s="2" customFormat="1">
      <c r="A110" s="30"/>
      <c r="B110" s="31"/>
      <c r="C110" s="30"/>
      <c r="D110" s="152" t="s">
        <v>132</v>
      </c>
      <c r="E110" s="30"/>
      <c r="F110" s="153" t="s">
        <v>161</v>
      </c>
      <c r="G110" s="30"/>
      <c r="H110" s="30"/>
      <c r="I110" s="30"/>
      <c r="J110" s="30"/>
      <c r="K110" s="30"/>
      <c r="L110" s="31"/>
      <c r="M110" s="150"/>
      <c r="N110" s="151"/>
      <c r="O110" s="51"/>
      <c r="P110" s="51"/>
      <c r="Q110" s="51"/>
      <c r="R110" s="51"/>
      <c r="S110" s="51"/>
      <c r="T110" s="52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T110" s="18" t="s">
        <v>132</v>
      </c>
      <c r="AU110" s="18" t="s">
        <v>77</v>
      </c>
    </row>
    <row r="111" spans="1:65" s="14" customFormat="1">
      <c r="B111" s="160"/>
      <c r="D111" s="148" t="s">
        <v>134</v>
      </c>
      <c r="E111" s="161" t="s">
        <v>3</v>
      </c>
      <c r="F111" s="162" t="s">
        <v>451</v>
      </c>
      <c r="H111" s="163">
        <v>41.426000000000002</v>
      </c>
      <c r="L111" s="160"/>
      <c r="M111" s="164"/>
      <c r="N111" s="165"/>
      <c r="O111" s="165"/>
      <c r="P111" s="165"/>
      <c r="Q111" s="165"/>
      <c r="R111" s="165"/>
      <c r="S111" s="165"/>
      <c r="T111" s="166"/>
      <c r="AT111" s="161" t="s">
        <v>134</v>
      </c>
      <c r="AU111" s="161" t="s">
        <v>77</v>
      </c>
      <c r="AV111" s="14" t="s">
        <v>77</v>
      </c>
      <c r="AW111" s="14" t="s">
        <v>29</v>
      </c>
      <c r="AX111" s="14" t="s">
        <v>73</v>
      </c>
      <c r="AY111" s="161" t="s">
        <v>122</v>
      </c>
    </row>
    <row r="112" spans="1:65" s="2" customFormat="1" ht="24.2" customHeight="1">
      <c r="A112" s="30"/>
      <c r="B112" s="135"/>
      <c r="C112" s="136" t="s">
        <v>83</v>
      </c>
      <c r="D112" s="136" t="s">
        <v>124</v>
      </c>
      <c r="E112" s="137" t="s">
        <v>162</v>
      </c>
      <c r="F112" s="138" t="s">
        <v>163</v>
      </c>
      <c r="G112" s="139" t="s">
        <v>151</v>
      </c>
      <c r="H112" s="140">
        <v>165.70400000000001</v>
      </c>
      <c r="I112" s="141"/>
      <c r="J112" s="141">
        <f>ROUND(I112*H112,2)</f>
        <v>0</v>
      </c>
      <c r="K112" s="138" t="s">
        <v>128</v>
      </c>
      <c r="L112" s="31"/>
      <c r="M112" s="142" t="s">
        <v>3</v>
      </c>
      <c r="N112" s="143" t="s">
        <v>39</v>
      </c>
      <c r="O112" s="144">
        <v>0.1</v>
      </c>
      <c r="P112" s="144">
        <f>O112*H112</f>
        <v>16.570400000000003</v>
      </c>
      <c r="Q112" s="144">
        <v>7.0000000000000001E-3</v>
      </c>
      <c r="R112" s="144">
        <f>Q112*H112</f>
        <v>1.1599280000000001</v>
      </c>
      <c r="S112" s="144">
        <v>0</v>
      </c>
      <c r="T112" s="145">
        <f>S112*H112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R112" s="146" t="s">
        <v>83</v>
      </c>
      <c r="AT112" s="146" t="s">
        <v>124</v>
      </c>
      <c r="AU112" s="146" t="s">
        <v>77</v>
      </c>
      <c r="AY112" s="18" t="s">
        <v>122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73</v>
      </c>
      <c r="BK112" s="147">
        <f>ROUND(I112*H112,2)</f>
        <v>0</v>
      </c>
      <c r="BL112" s="18" t="s">
        <v>83</v>
      </c>
      <c r="BM112" s="146" t="s">
        <v>400</v>
      </c>
    </row>
    <row r="113" spans="1:65" s="2" customFormat="1" ht="29.25">
      <c r="A113" s="30"/>
      <c r="B113" s="31"/>
      <c r="C113" s="30"/>
      <c r="D113" s="148" t="s">
        <v>130</v>
      </c>
      <c r="E113" s="30"/>
      <c r="F113" s="149" t="s">
        <v>165</v>
      </c>
      <c r="G113" s="30"/>
      <c r="H113" s="30"/>
      <c r="I113" s="30"/>
      <c r="J113" s="30"/>
      <c r="K113" s="30"/>
      <c r="L113" s="31"/>
      <c r="M113" s="150"/>
      <c r="N113" s="151"/>
      <c r="O113" s="51"/>
      <c r="P113" s="51"/>
      <c r="Q113" s="51"/>
      <c r="R113" s="51"/>
      <c r="S113" s="51"/>
      <c r="T113" s="52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T113" s="18" t="s">
        <v>130</v>
      </c>
      <c r="AU113" s="18" t="s">
        <v>77</v>
      </c>
    </row>
    <row r="114" spans="1:65" s="2" customFormat="1">
      <c r="A114" s="30"/>
      <c r="B114" s="31"/>
      <c r="C114" s="30"/>
      <c r="D114" s="152" t="s">
        <v>132</v>
      </c>
      <c r="E114" s="30"/>
      <c r="F114" s="153" t="s">
        <v>166</v>
      </c>
      <c r="G114" s="30"/>
      <c r="H114" s="30"/>
      <c r="I114" s="30"/>
      <c r="J114" s="30"/>
      <c r="K114" s="30"/>
      <c r="L114" s="31"/>
      <c r="M114" s="150"/>
      <c r="N114" s="151"/>
      <c r="O114" s="51"/>
      <c r="P114" s="51"/>
      <c r="Q114" s="51"/>
      <c r="R114" s="51"/>
      <c r="S114" s="51"/>
      <c r="T114" s="52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T114" s="18" t="s">
        <v>132</v>
      </c>
      <c r="AU114" s="18" t="s">
        <v>77</v>
      </c>
    </row>
    <row r="115" spans="1:65" s="14" customFormat="1">
      <c r="B115" s="160"/>
      <c r="D115" s="148" t="s">
        <v>134</v>
      </c>
      <c r="E115" s="161" t="s">
        <v>3</v>
      </c>
      <c r="F115" s="162" t="s">
        <v>452</v>
      </c>
      <c r="H115" s="163">
        <v>82.852000000000004</v>
      </c>
      <c r="L115" s="160"/>
      <c r="M115" s="164"/>
      <c r="N115" s="165"/>
      <c r="O115" s="165"/>
      <c r="P115" s="165"/>
      <c r="Q115" s="165"/>
      <c r="R115" s="165"/>
      <c r="S115" s="165"/>
      <c r="T115" s="166"/>
      <c r="AT115" s="161" t="s">
        <v>134</v>
      </c>
      <c r="AU115" s="161" t="s">
        <v>77</v>
      </c>
      <c r="AV115" s="14" t="s">
        <v>77</v>
      </c>
      <c r="AW115" s="14" t="s">
        <v>29</v>
      </c>
      <c r="AX115" s="14" t="s">
        <v>73</v>
      </c>
      <c r="AY115" s="161" t="s">
        <v>122</v>
      </c>
    </row>
    <row r="116" spans="1:65" s="14" customFormat="1">
      <c r="B116" s="160"/>
      <c r="D116" s="148" t="s">
        <v>134</v>
      </c>
      <c r="F116" s="162" t="s">
        <v>453</v>
      </c>
      <c r="H116" s="163">
        <v>165.70400000000001</v>
      </c>
      <c r="L116" s="160"/>
      <c r="M116" s="164"/>
      <c r="N116" s="165"/>
      <c r="O116" s="165"/>
      <c r="P116" s="165"/>
      <c r="Q116" s="165"/>
      <c r="R116" s="165"/>
      <c r="S116" s="165"/>
      <c r="T116" s="166"/>
      <c r="AT116" s="161" t="s">
        <v>134</v>
      </c>
      <c r="AU116" s="161" t="s">
        <v>77</v>
      </c>
      <c r="AV116" s="14" t="s">
        <v>77</v>
      </c>
      <c r="AW116" s="14" t="s">
        <v>4</v>
      </c>
      <c r="AX116" s="14" t="s">
        <v>73</v>
      </c>
      <c r="AY116" s="161" t="s">
        <v>122</v>
      </c>
    </row>
    <row r="117" spans="1:65" s="2" customFormat="1" ht="24.2" customHeight="1">
      <c r="A117" s="30"/>
      <c r="B117" s="135"/>
      <c r="C117" s="136" t="s">
        <v>86</v>
      </c>
      <c r="D117" s="136" t="s">
        <v>124</v>
      </c>
      <c r="E117" s="137" t="s">
        <v>168</v>
      </c>
      <c r="F117" s="138" t="s">
        <v>169</v>
      </c>
      <c r="G117" s="139" t="s">
        <v>151</v>
      </c>
      <c r="H117" s="140">
        <v>544.54</v>
      </c>
      <c r="I117" s="141"/>
      <c r="J117" s="141">
        <f>ROUND(I117*H117,2)</f>
        <v>0</v>
      </c>
      <c r="K117" s="138" t="s">
        <v>128</v>
      </c>
      <c r="L117" s="31"/>
      <c r="M117" s="142" t="s">
        <v>3</v>
      </c>
      <c r="N117" s="143" t="s">
        <v>39</v>
      </c>
      <c r="O117" s="144">
        <v>7.5999999999999998E-2</v>
      </c>
      <c r="P117" s="144">
        <f>O117*H117</f>
        <v>41.385039999999996</v>
      </c>
      <c r="Q117" s="144">
        <v>6.4999999999999997E-3</v>
      </c>
      <c r="R117" s="144">
        <f>Q117*H117</f>
        <v>3.5395099999999995</v>
      </c>
      <c r="S117" s="144">
        <v>0</v>
      </c>
      <c r="T117" s="145">
        <f>S117*H117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R117" s="146" t="s">
        <v>83</v>
      </c>
      <c r="AT117" s="146" t="s">
        <v>124</v>
      </c>
      <c r="AU117" s="146" t="s">
        <v>77</v>
      </c>
      <c r="AY117" s="18" t="s">
        <v>122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73</v>
      </c>
      <c r="BK117" s="147">
        <f>ROUND(I117*H117,2)</f>
        <v>0</v>
      </c>
      <c r="BL117" s="18" t="s">
        <v>83</v>
      </c>
      <c r="BM117" s="146" t="s">
        <v>402</v>
      </c>
    </row>
    <row r="118" spans="1:65" s="2" customFormat="1" ht="19.5">
      <c r="A118" s="30"/>
      <c r="B118" s="31"/>
      <c r="C118" s="30"/>
      <c r="D118" s="148" t="s">
        <v>130</v>
      </c>
      <c r="E118" s="30"/>
      <c r="F118" s="149" t="s">
        <v>171</v>
      </c>
      <c r="G118" s="30"/>
      <c r="H118" s="30"/>
      <c r="I118" s="30"/>
      <c r="J118" s="30"/>
      <c r="K118" s="30"/>
      <c r="L118" s="31"/>
      <c r="M118" s="150"/>
      <c r="N118" s="151"/>
      <c r="O118" s="51"/>
      <c r="P118" s="51"/>
      <c r="Q118" s="51"/>
      <c r="R118" s="51"/>
      <c r="S118" s="51"/>
      <c r="T118" s="52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130</v>
      </c>
      <c r="AU118" s="18" t="s">
        <v>77</v>
      </c>
    </row>
    <row r="119" spans="1:65" s="2" customFormat="1">
      <c r="A119" s="30"/>
      <c r="B119" s="31"/>
      <c r="C119" s="30"/>
      <c r="D119" s="152" t="s">
        <v>132</v>
      </c>
      <c r="E119" s="30"/>
      <c r="F119" s="153" t="s">
        <v>172</v>
      </c>
      <c r="G119" s="30"/>
      <c r="H119" s="30"/>
      <c r="I119" s="30"/>
      <c r="J119" s="30"/>
      <c r="K119" s="30"/>
      <c r="L119" s="31"/>
      <c r="M119" s="150"/>
      <c r="N119" s="151"/>
      <c r="O119" s="51"/>
      <c r="P119" s="51"/>
      <c r="Q119" s="51"/>
      <c r="R119" s="51"/>
      <c r="S119" s="51"/>
      <c r="T119" s="52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132</v>
      </c>
      <c r="AU119" s="18" t="s">
        <v>77</v>
      </c>
    </row>
    <row r="120" spans="1:65" s="13" customFormat="1">
      <c r="B120" s="154"/>
      <c r="D120" s="148" t="s">
        <v>134</v>
      </c>
      <c r="E120" s="155" t="s">
        <v>3</v>
      </c>
      <c r="F120" s="156" t="s">
        <v>173</v>
      </c>
      <c r="H120" s="155" t="s">
        <v>3</v>
      </c>
      <c r="L120" s="154"/>
      <c r="M120" s="157"/>
      <c r="N120" s="158"/>
      <c r="O120" s="158"/>
      <c r="P120" s="158"/>
      <c r="Q120" s="158"/>
      <c r="R120" s="158"/>
      <c r="S120" s="158"/>
      <c r="T120" s="159"/>
      <c r="AT120" s="155" t="s">
        <v>134</v>
      </c>
      <c r="AU120" s="155" t="s">
        <v>77</v>
      </c>
      <c r="AV120" s="13" t="s">
        <v>73</v>
      </c>
      <c r="AW120" s="13" t="s">
        <v>29</v>
      </c>
      <c r="AX120" s="13" t="s">
        <v>68</v>
      </c>
      <c r="AY120" s="155" t="s">
        <v>122</v>
      </c>
    </row>
    <row r="121" spans="1:65" s="14" customFormat="1">
      <c r="B121" s="160"/>
      <c r="D121" s="148" t="s">
        <v>134</v>
      </c>
      <c r="E121" s="161" t="s">
        <v>3</v>
      </c>
      <c r="F121" s="162" t="s">
        <v>454</v>
      </c>
      <c r="H121" s="163">
        <v>58.52</v>
      </c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134</v>
      </c>
      <c r="AU121" s="161" t="s">
        <v>77</v>
      </c>
      <c r="AV121" s="14" t="s">
        <v>77</v>
      </c>
      <c r="AW121" s="14" t="s">
        <v>29</v>
      </c>
      <c r="AX121" s="14" t="s">
        <v>68</v>
      </c>
      <c r="AY121" s="161" t="s">
        <v>122</v>
      </c>
    </row>
    <row r="122" spans="1:65" s="14" customFormat="1">
      <c r="B122" s="160"/>
      <c r="D122" s="148" t="s">
        <v>134</v>
      </c>
      <c r="E122" s="161" t="s">
        <v>3</v>
      </c>
      <c r="F122" s="162" t="s">
        <v>455</v>
      </c>
      <c r="H122" s="163">
        <v>107.023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134</v>
      </c>
      <c r="AU122" s="161" t="s">
        <v>77</v>
      </c>
      <c r="AV122" s="14" t="s">
        <v>77</v>
      </c>
      <c r="AW122" s="14" t="s">
        <v>29</v>
      </c>
      <c r="AX122" s="14" t="s">
        <v>68</v>
      </c>
      <c r="AY122" s="161" t="s">
        <v>122</v>
      </c>
    </row>
    <row r="123" spans="1:65" s="14" customFormat="1">
      <c r="B123" s="160"/>
      <c r="D123" s="148" t="s">
        <v>134</v>
      </c>
      <c r="E123" s="161" t="s">
        <v>3</v>
      </c>
      <c r="F123" s="162" t="s">
        <v>456</v>
      </c>
      <c r="H123" s="163">
        <v>222</v>
      </c>
      <c r="L123" s="160"/>
      <c r="M123" s="164"/>
      <c r="N123" s="165"/>
      <c r="O123" s="165"/>
      <c r="P123" s="165"/>
      <c r="Q123" s="165"/>
      <c r="R123" s="165"/>
      <c r="S123" s="165"/>
      <c r="T123" s="166"/>
      <c r="AT123" s="161" t="s">
        <v>134</v>
      </c>
      <c r="AU123" s="161" t="s">
        <v>77</v>
      </c>
      <c r="AV123" s="14" t="s">
        <v>77</v>
      </c>
      <c r="AW123" s="14" t="s">
        <v>29</v>
      </c>
      <c r="AX123" s="14" t="s">
        <v>68</v>
      </c>
      <c r="AY123" s="161" t="s">
        <v>122</v>
      </c>
    </row>
    <row r="124" spans="1:65" s="13" customFormat="1">
      <c r="B124" s="154"/>
      <c r="D124" s="148" t="s">
        <v>134</v>
      </c>
      <c r="E124" s="155" t="s">
        <v>3</v>
      </c>
      <c r="F124" s="156" t="s">
        <v>176</v>
      </c>
      <c r="H124" s="155" t="s">
        <v>3</v>
      </c>
      <c r="L124" s="154"/>
      <c r="M124" s="157"/>
      <c r="N124" s="158"/>
      <c r="O124" s="158"/>
      <c r="P124" s="158"/>
      <c r="Q124" s="158"/>
      <c r="R124" s="158"/>
      <c r="S124" s="158"/>
      <c r="T124" s="159"/>
      <c r="AT124" s="155" t="s">
        <v>134</v>
      </c>
      <c r="AU124" s="155" t="s">
        <v>77</v>
      </c>
      <c r="AV124" s="13" t="s">
        <v>73</v>
      </c>
      <c r="AW124" s="13" t="s">
        <v>29</v>
      </c>
      <c r="AX124" s="13" t="s">
        <v>68</v>
      </c>
      <c r="AY124" s="155" t="s">
        <v>122</v>
      </c>
    </row>
    <row r="125" spans="1:65" s="14" customFormat="1">
      <c r="B125" s="160"/>
      <c r="D125" s="148" t="s">
        <v>134</v>
      </c>
      <c r="E125" s="161" t="s">
        <v>3</v>
      </c>
      <c r="F125" s="162" t="s">
        <v>457</v>
      </c>
      <c r="H125" s="163">
        <v>43.036999999999999</v>
      </c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134</v>
      </c>
      <c r="AU125" s="161" t="s">
        <v>77</v>
      </c>
      <c r="AV125" s="14" t="s">
        <v>77</v>
      </c>
      <c r="AW125" s="14" t="s">
        <v>29</v>
      </c>
      <c r="AX125" s="14" t="s">
        <v>68</v>
      </c>
      <c r="AY125" s="161" t="s">
        <v>122</v>
      </c>
    </row>
    <row r="126" spans="1:65" s="13" customFormat="1">
      <c r="B126" s="154"/>
      <c r="D126" s="148" t="s">
        <v>134</v>
      </c>
      <c r="E126" s="155" t="s">
        <v>3</v>
      </c>
      <c r="F126" s="156" t="s">
        <v>458</v>
      </c>
      <c r="H126" s="155" t="s">
        <v>3</v>
      </c>
      <c r="L126" s="154"/>
      <c r="M126" s="157"/>
      <c r="N126" s="158"/>
      <c r="O126" s="158"/>
      <c r="P126" s="158"/>
      <c r="Q126" s="158"/>
      <c r="R126" s="158"/>
      <c r="S126" s="158"/>
      <c r="T126" s="159"/>
      <c r="AT126" s="155" t="s">
        <v>134</v>
      </c>
      <c r="AU126" s="155" t="s">
        <v>77</v>
      </c>
      <c r="AV126" s="13" t="s">
        <v>73</v>
      </c>
      <c r="AW126" s="13" t="s">
        <v>29</v>
      </c>
      <c r="AX126" s="13" t="s">
        <v>68</v>
      </c>
      <c r="AY126" s="155" t="s">
        <v>122</v>
      </c>
    </row>
    <row r="127" spans="1:65" s="14" customFormat="1">
      <c r="B127" s="160"/>
      <c r="D127" s="148" t="s">
        <v>134</v>
      </c>
      <c r="E127" s="161" t="s">
        <v>3</v>
      </c>
      <c r="F127" s="162" t="s">
        <v>459</v>
      </c>
      <c r="H127" s="163">
        <v>113.96</v>
      </c>
      <c r="L127" s="160"/>
      <c r="M127" s="164"/>
      <c r="N127" s="165"/>
      <c r="O127" s="165"/>
      <c r="P127" s="165"/>
      <c r="Q127" s="165"/>
      <c r="R127" s="165"/>
      <c r="S127" s="165"/>
      <c r="T127" s="166"/>
      <c r="AT127" s="161" t="s">
        <v>134</v>
      </c>
      <c r="AU127" s="161" t="s">
        <v>77</v>
      </c>
      <c r="AV127" s="14" t="s">
        <v>77</v>
      </c>
      <c r="AW127" s="14" t="s">
        <v>29</v>
      </c>
      <c r="AX127" s="14" t="s">
        <v>68</v>
      </c>
      <c r="AY127" s="161" t="s">
        <v>122</v>
      </c>
    </row>
    <row r="128" spans="1:65" s="15" customFormat="1">
      <c r="B128" s="167"/>
      <c r="D128" s="148" t="s">
        <v>134</v>
      </c>
      <c r="E128" s="168" t="s">
        <v>3</v>
      </c>
      <c r="F128" s="169" t="s">
        <v>146</v>
      </c>
      <c r="H128" s="170">
        <v>544.54</v>
      </c>
      <c r="L128" s="167"/>
      <c r="M128" s="171"/>
      <c r="N128" s="172"/>
      <c r="O128" s="172"/>
      <c r="P128" s="172"/>
      <c r="Q128" s="172"/>
      <c r="R128" s="172"/>
      <c r="S128" s="172"/>
      <c r="T128" s="173"/>
      <c r="AT128" s="168" t="s">
        <v>134</v>
      </c>
      <c r="AU128" s="168" t="s">
        <v>77</v>
      </c>
      <c r="AV128" s="15" t="s">
        <v>83</v>
      </c>
      <c r="AW128" s="15" t="s">
        <v>29</v>
      </c>
      <c r="AX128" s="15" t="s">
        <v>73</v>
      </c>
      <c r="AY128" s="168" t="s">
        <v>122</v>
      </c>
    </row>
    <row r="129" spans="1:65" s="2" customFormat="1" ht="24.2" customHeight="1">
      <c r="A129" s="30"/>
      <c r="B129" s="135"/>
      <c r="C129" s="136" t="s">
        <v>147</v>
      </c>
      <c r="D129" s="136" t="s">
        <v>124</v>
      </c>
      <c r="E129" s="137" t="s">
        <v>179</v>
      </c>
      <c r="F129" s="138" t="s">
        <v>180</v>
      </c>
      <c r="G129" s="139" t="s">
        <v>151</v>
      </c>
      <c r="H129" s="140">
        <v>544.54</v>
      </c>
      <c r="I129" s="141"/>
      <c r="J129" s="141">
        <f>ROUND(I129*H129,2)</f>
        <v>0</v>
      </c>
      <c r="K129" s="138" t="s">
        <v>128</v>
      </c>
      <c r="L129" s="31"/>
      <c r="M129" s="142" t="s">
        <v>3</v>
      </c>
      <c r="N129" s="143" t="s">
        <v>39</v>
      </c>
      <c r="O129" s="144">
        <v>0.46</v>
      </c>
      <c r="P129" s="144">
        <f>O129*H129</f>
        <v>250.48839999999998</v>
      </c>
      <c r="Q129" s="144">
        <v>2.5000000000000001E-2</v>
      </c>
      <c r="R129" s="144">
        <f>Q129*H129</f>
        <v>13.6135</v>
      </c>
      <c r="S129" s="144">
        <v>0</v>
      </c>
      <c r="T129" s="145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46" t="s">
        <v>83</v>
      </c>
      <c r="AT129" s="146" t="s">
        <v>124</v>
      </c>
      <c r="AU129" s="146" t="s">
        <v>77</v>
      </c>
      <c r="AY129" s="18" t="s">
        <v>122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73</v>
      </c>
      <c r="BK129" s="147">
        <f>ROUND(I129*H129,2)</f>
        <v>0</v>
      </c>
      <c r="BL129" s="18" t="s">
        <v>83</v>
      </c>
      <c r="BM129" s="146" t="s">
        <v>404</v>
      </c>
    </row>
    <row r="130" spans="1:65" s="2" customFormat="1" ht="29.25">
      <c r="A130" s="30"/>
      <c r="B130" s="31"/>
      <c r="C130" s="30"/>
      <c r="D130" s="148" t="s">
        <v>130</v>
      </c>
      <c r="E130" s="30"/>
      <c r="F130" s="149" t="s">
        <v>182</v>
      </c>
      <c r="G130" s="30"/>
      <c r="H130" s="30"/>
      <c r="I130" s="30"/>
      <c r="J130" s="30"/>
      <c r="K130" s="30"/>
      <c r="L130" s="31"/>
      <c r="M130" s="150"/>
      <c r="N130" s="151"/>
      <c r="O130" s="51"/>
      <c r="P130" s="51"/>
      <c r="Q130" s="51"/>
      <c r="R130" s="51"/>
      <c r="S130" s="51"/>
      <c r="T130" s="52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130</v>
      </c>
      <c r="AU130" s="18" t="s">
        <v>77</v>
      </c>
    </row>
    <row r="131" spans="1:65" s="2" customFormat="1">
      <c r="A131" s="30"/>
      <c r="B131" s="31"/>
      <c r="C131" s="30"/>
      <c r="D131" s="152" t="s">
        <v>132</v>
      </c>
      <c r="E131" s="30"/>
      <c r="F131" s="153" t="s">
        <v>183</v>
      </c>
      <c r="G131" s="30"/>
      <c r="H131" s="30"/>
      <c r="I131" s="30"/>
      <c r="J131" s="30"/>
      <c r="K131" s="30"/>
      <c r="L131" s="31"/>
      <c r="M131" s="150"/>
      <c r="N131" s="151"/>
      <c r="O131" s="51"/>
      <c r="P131" s="51"/>
      <c r="Q131" s="51"/>
      <c r="R131" s="51"/>
      <c r="S131" s="51"/>
      <c r="T131" s="52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132</v>
      </c>
      <c r="AU131" s="18" t="s">
        <v>77</v>
      </c>
    </row>
    <row r="132" spans="1:65" s="2" customFormat="1" ht="24.2" customHeight="1">
      <c r="A132" s="30"/>
      <c r="B132" s="135"/>
      <c r="C132" s="136" t="s">
        <v>178</v>
      </c>
      <c r="D132" s="136" t="s">
        <v>124</v>
      </c>
      <c r="E132" s="137" t="s">
        <v>185</v>
      </c>
      <c r="F132" s="138" t="s">
        <v>186</v>
      </c>
      <c r="G132" s="139" t="s">
        <v>151</v>
      </c>
      <c r="H132" s="140">
        <v>2178.16</v>
      </c>
      <c r="I132" s="141"/>
      <c r="J132" s="141">
        <f>ROUND(I132*H132,2)</f>
        <v>0</v>
      </c>
      <c r="K132" s="138" t="s">
        <v>128</v>
      </c>
      <c r="L132" s="31"/>
      <c r="M132" s="142" t="s">
        <v>3</v>
      </c>
      <c r="N132" s="143" t="s">
        <v>39</v>
      </c>
      <c r="O132" s="144">
        <v>0.09</v>
      </c>
      <c r="P132" s="144">
        <f>O132*H132</f>
        <v>196.03439999999998</v>
      </c>
      <c r="Q132" s="144">
        <v>7.0000000000000001E-3</v>
      </c>
      <c r="R132" s="144">
        <f>Q132*H132</f>
        <v>15.247119999999999</v>
      </c>
      <c r="S132" s="144">
        <v>0</v>
      </c>
      <c r="T132" s="145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46" t="s">
        <v>83</v>
      </c>
      <c r="AT132" s="146" t="s">
        <v>124</v>
      </c>
      <c r="AU132" s="146" t="s">
        <v>77</v>
      </c>
      <c r="AY132" s="18" t="s">
        <v>122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73</v>
      </c>
      <c r="BK132" s="147">
        <f>ROUND(I132*H132,2)</f>
        <v>0</v>
      </c>
      <c r="BL132" s="18" t="s">
        <v>83</v>
      </c>
      <c r="BM132" s="146" t="s">
        <v>405</v>
      </c>
    </row>
    <row r="133" spans="1:65" s="2" customFormat="1" ht="29.25">
      <c r="A133" s="30"/>
      <c r="B133" s="31"/>
      <c r="C133" s="30"/>
      <c r="D133" s="148" t="s">
        <v>130</v>
      </c>
      <c r="E133" s="30"/>
      <c r="F133" s="149" t="s">
        <v>188</v>
      </c>
      <c r="G133" s="30"/>
      <c r="H133" s="30"/>
      <c r="I133" s="30"/>
      <c r="J133" s="30"/>
      <c r="K133" s="30"/>
      <c r="L133" s="31"/>
      <c r="M133" s="150"/>
      <c r="N133" s="151"/>
      <c r="O133" s="51"/>
      <c r="P133" s="51"/>
      <c r="Q133" s="51"/>
      <c r="R133" s="51"/>
      <c r="S133" s="51"/>
      <c r="T133" s="52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8" t="s">
        <v>130</v>
      </c>
      <c r="AU133" s="18" t="s">
        <v>77</v>
      </c>
    </row>
    <row r="134" spans="1:65" s="2" customFormat="1">
      <c r="A134" s="30"/>
      <c r="B134" s="31"/>
      <c r="C134" s="30"/>
      <c r="D134" s="152" t="s">
        <v>132</v>
      </c>
      <c r="E134" s="30"/>
      <c r="F134" s="153" t="s">
        <v>189</v>
      </c>
      <c r="G134" s="30"/>
      <c r="H134" s="30"/>
      <c r="I134" s="30"/>
      <c r="J134" s="30"/>
      <c r="K134" s="30"/>
      <c r="L134" s="31"/>
      <c r="M134" s="150"/>
      <c r="N134" s="151"/>
      <c r="O134" s="51"/>
      <c r="P134" s="51"/>
      <c r="Q134" s="51"/>
      <c r="R134" s="51"/>
      <c r="S134" s="51"/>
      <c r="T134" s="52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132</v>
      </c>
      <c r="AU134" s="18" t="s">
        <v>77</v>
      </c>
    </row>
    <row r="135" spans="1:65" s="14" customFormat="1">
      <c r="B135" s="160"/>
      <c r="D135" s="148" t="s">
        <v>134</v>
      </c>
      <c r="E135" s="161" t="s">
        <v>3</v>
      </c>
      <c r="F135" s="162" t="s">
        <v>460</v>
      </c>
      <c r="H135" s="163">
        <v>1089.08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134</v>
      </c>
      <c r="AU135" s="161" t="s">
        <v>77</v>
      </c>
      <c r="AV135" s="14" t="s">
        <v>77</v>
      </c>
      <c r="AW135" s="14" t="s">
        <v>29</v>
      </c>
      <c r="AX135" s="14" t="s">
        <v>73</v>
      </c>
      <c r="AY135" s="161" t="s">
        <v>122</v>
      </c>
    </row>
    <row r="136" spans="1:65" s="14" customFormat="1">
      <c r="B136" s="160"/>
      <c r="D136" s="148" t="s">
        <v>134</v>
      </c>
      <c r="F136" s="162" t="s">
        <v>461</v>
      </c>
      <c r="H136" s="163">
        <v>2178.16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1" t="s">
        <v>134</v>
      </c>
      <c r="AU136" s="161" t="s">
        <v>77</v>
      </c>
      <c r="AV136" s="14" t="s">
        <v>77</v>
      </c>
      <c r="AW136" s="14" t="s">
        <v>4</v>
      </c>
      <c r="AX136" s="14" t="s">
        <v>73</v>
      </c>
      <c r="AY136" s="161" t="s">
        <v>122</v>
      </c>
    </row>
    <row r="137" spans="1:65" s="2" customFormat="1" ht="24.2" customHeight="1">
      <c r="A137" s="30"/>
      <c r="B137" s="135"/>
      <c r="C137" s="136" t="s">
        <v>184</v>
      </c>
      <c r="D137" s="136" t="s">
        <v>124</v>
      </c>
      <c r="E137" s="137" t="s">
        <v>192</v>
      </c>
      <c r="F137" s="138" t="s">
        <v>193</v>
      </c>
      <c r="G137" s="139" t="s">
        <v>194</v>
      </c>
      <c r="H137" s="140">
        <v>1</v>
      </c>
      <c r="I137" s="141"/>
      <c r="J137" s="141">
        <f>ROUND(I137*H137,2)</f>
        <v>0</v>
      </c>
      <c r="K137" s="138" t="s">
        <v>3</v>
      </c>
      <c r="L137" s="31"/>
      <c r="M137" s="142" t="s">
        <v>3</v>
      </c>
      <c r="N137" s="143" t="s">
        <v>39</v>
      </c>
      <c r="O137" s="144">
        <v>0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46" t="s">
        <v>83</v>
      </c>
      <c r="AT137" s="146" t="s">
        <v>124</v>
      </c>
      <c r="AU137" s="146" t="s">
        <v>77</v>
      </c>
      <c r="AY137" s="18" t="s">
        <v>122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8" t="s">
        <v>73</v>
      </c>
      <c r="BK137" s="147">
        <f>ROUND(I137*H137,2)</f>
        <v>0</v>
      </c>
      <c r="BL137" s="18" t="s">
        <v>83</v>
      </c>
      <c r="BM137" s="146" t="s">
        <v>407</v>
      </c>
    </row>
    <row r="138" spans="1:65" s="2" customFormat="1" ht="19.5">
      <c r="A138" s="30"/>
      <c r="B138" s="31"/>
      <c r="C138" s="30"/>
      <c r="D138" s="148" t="s">
        <v>130</v>
      </c>
      <c r="E138" s="30"/>
      <c r="F138" s="149" t="s">
        <v>193</v>
      </c>
      <c r="G138" s="30"/>
      <c r="H138" s="30"/>
      <c r="I138" s="30"/>
      <c r="J138" s="30"/>
      <c r="K138" s="30"/>
      <c r="L138" s="31"/>
      <c r="M138" s="150"/>
      <c r="N138" s="151"/>
      <c r="O138" s="51"/>
      <c r="P138" s="51"/>
      <c r="Q138" s="51"/>
      <c r="R138" s="51"/>
      <c r="S138" s="51"/>
      <c r="T138" s="52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8" t="s">
        <v>130</v>
      </c>
      <c r="AU138" s="18" t="s">
        <v>77</v>
      </c>
    </row>
    <row r="139" spans="1:65" s="2" customFormat="1" ht="24.2" customHeight="1">
      <c r="A139" s="30"/>
      <c r="B139" s="135"/>
      <c r="C139" s="136" t="s">
        <v>191</v>
      </c>
      <c r="D139" s="136" t="s">
        <v>124</v>
      </c>
      <c r="E139" s="137" t="s">
        <v>197</v>
      </c>
      <c r="F139" s="138" t="s">
        <v>198</v>
      </c>
      <c r="G139" s="139" t="s">
        <v>151</v>
      </c>
      <c r="H139" s="140">
        <v>204.78800000000001</v>
      </c>
      <c r="I139" s="141"/>
      <c r="J139" s="141">
        <f>ROUND(I139*H139,2)</f>
        <v>0</v>
      </c>
      <c r="K139" s="138" t="s">
        <v>3</v>
      </c>
      <c r="L139" s="31"/>
      <c r="M139" s="142" t="s">
        <v>3</v>
      </c>
      <c r="N139" s="143" t="s">
        <v>39</v>
      </c>
      <c r="O139" s="144">
        <v>0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46" t="s">
        <v>83</v>
      </c>
      <c r="AT139" s="146" t="s">
        <v>124</v>
      </c>
      <c r="AU139" s="146" t="s">
        <v>77</v>
      </c>
      <c r="AY139" s="18" t="s">
        <v>122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73</v>
      </c>
      <c r="BK139" s="147">
        <f>ROUND(I139*H139,2)</f>
        <v>0</v>
      </c>
      <c r="BL139" s="18" t="s">
        <v>83</v>
      </c>
      <c r="BM139" s="146" t="s">
        <v>462</v>
      </c>
    </row>
    <row r="140" spans="1:65" s="2" customFormat="1" ht="19.5">
      <c r="A140" s="30"/>
      <c r="B140" s="31"/>
      <c r="C140" s="30"/>
      <c r="D140" s="148" t="s">
        <v>130</v>
      </c>
      <c r="E140" s="30"/>
      <c r="F140" s="149" t="s">
        <v>198</v>
      </c>
      <c r="G140" s="30"/>
      <c r="H140" s="30"/>
      <c r="I140" s="30"/>
      <c r="J140" s="30"/>
      <c r="K140" s="30"/>
      <c r="L140" s="31"/>
      <c r="M140" s="150"/>
      <c r="N140" s="151"/>
      <c r="O140" s="51"/>
      <c r="P140" s="51"/>
      <c r="Q140" s="51"/>
      <c r="R140" s="51"/>
      <c r="S140" s="51"/>
      <c r="T140" s="52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8" t="s">
        <v>130</v>
      </c>
      <c r="AU140" s="18" t="s">
        <v>77</v>
      </c>
    </row>
    <row r="141" spans="1:65" s="13" customFormat="1">
      <c r="B141" s="154"/>
      <c r="D141" s="148" t="s">
        <v>134</v>
      </c>
      <c r="E141" s="155" t="s">
        <v>3</v>
      </c>
      <c r="F141" s="156" t="s">
        <v>200</v>
      </c>
      <c r="H141" s="155" t="s">
        <v>3</v>
      </c>
      <c r="L141" s="154"/>
      <c r="M141" s="157"/>
      <c r="N141" s="158"/>
      <c r="O141" s="158"/>
      <c r="P141" s="158"/>
      <c r="Q141" s="158"/>
      <c r="R141" s="158"/>
      <c r="S141" s="158"/>
      <c r="T141" s="159"/>
      <c r="AT141" s="155" t="s">
        <v>134</v>
      </c>
      <c r="AU141" s="155" t="s">
        <v>77</v>
      </c>
      <c r="AV141" s="13" t="s">
        <v>73</v>
      </c>
      <c r="AW141" s="13" t="s">
        <v>29</v>
      </c>
      <c r="AX141" s="13" t="s">
        <v>68</v>
      </c>
      <c r="AY141" s="155" t="s">
        <v>122</v>
      </c>
    </row>
    <row r="142" spans="1:65" s="14" customFormat="1">
      <c r="B142" s="160"/>
      <c r="D142" s="148" t="s">
        <v>134</v>
      </c>
      <c r="E142" s="161" t="s">
        <v>3</v>
      </c>
      <c r="F142" s="162" t="s">
        <v>463</v>
      </c>
      <c r="H142" s="163">
        <v>163.36199999999999</v>
      </c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134</v>
      </c>
      <c r="AU142" s="161" t="s">
        <v>77</v>
      </c>
      <c r="AV142" s="14" t="s">
        <v>77</v>
      </c>
      <c r="AW142" s="14" t="s">
        <v>29</v>
      </c>
      <c r="AX142" s="14" t="s">
        <v>68</v>
      </c>
      <c r="AY142" s="161" t="s">
        <v>122</v>
      </c>
    </row>
    <row r="143" spans="1:65" s="13" customFormat="1">
      <c r="B143" s="154"/>
      <c r="D143" s="148" t="s">
        <v>134</v>
      </c>
      <c r="E143" s="155" t="s">
        <v>3</v>
      </c>
      <c r="F143" s="156" t="s">
        <v>202</v>
      </c>
      <c r="H143" s="155" t="s">
        <v>3</v>
      </c>
      <c r="L143" s="154"/>
      <c r="M143" s="157"/>
      <c r="N143" s="158"/>
      <c r="O143" s="158"/>
      <c r="P143" s="158"/>
      <c r="Q143" s="158"/>
      <c r="R143" s="158"/>
      <c r="S143" s="158"/>
      <c r="T143" s="159"/>
      <c r="AT143" s="155" t="s">
        <v>134</v>
      </c>
      <c r="AU143" s="155" t="s">
        <v>77</v>
      </c>
      <c r="AV143" s="13" t="s">
        <v>73</v>
      </c>
      <c r="AW143" s="13" t="s">
        <v>29</v>
      </c>
      <c r="AX143" s="13" t="s">
        <v>68</v>
      </c>
      <c r="AY143" s="155" t="s">
        <v>122</v>
      </c>
    </row>
    <row r="144" spans="1:65" s="14" customFormat="1">
      <c r="B144" s="160"/>
      <c r="D144" s="148" t="s">
        <v>134</v>
      </c>
      <c r="E144" s="161" t="s">
        <v>3</v>
      </c>
      <c r="F144" s="162" t="s">
        <v>451</v>
      </c>
      <c r="H144" s="163">
        <v>41.426000000000002</v>
      </c>
      <c r="L144" s="160"/>
      <c r="M144" s="164"/>
      <c r="N144" s="165"/>
      <c r="O144" s="165"/>
      <c r="P144" s="165"/>
      <c r="Q144" s="165"/>
      <c r="R144" s="165"/>
      <c r="S144" s="165"/>
      <c r="T144" s="166"/>
      <c r="AT144" s="161" t="s">
        <v>134</v>
      </c>
      <c r="AU144" s="161" t="s">
        <v>77</v>
      </c>
      <c r="AV144" s="14" t="s">
        <v>77</v>
      </c>
      <c r="AW144" s="14" t="s">
        <v>29</v>
      </c>
      <c r="AX144" s="14" t="s">
        <v>68</v>
      </c>
      <c r="AY144" s="161" t="s">
        <v>122</v>
      </c>
    </row>
    <row r="145" spans="1:65" s="15" customFormat="1">
      <c r="B145" s="167"/>
      <c r="D145" s="148" t="s">
        <v>134</v>
      </c>
      <c r="E145" s="168" t="s">
        <v>3</v>
      </c>
      <c r="F145" s="169" t="s">
        <v>146</v>
      </c>
      <c r="H145" s="170">
        <v>204.78800000000001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134</v>
      </c>
      <c r="AU145" s="168" t="s">
        <v>77</v>
      </c>
      <c r="AV145" s="15" t="s">
        <v>83</v>
      </c>
      <c r="AW145" s="15" t="s">
        <v>29</v>
      </c>
      <c r="AX145" s="15" t="s">
        <v>73</v>
      </c>
      <c r="AY145" s="168" t="s">
        <v>122</v>
      </c>
    </row>
    <row r="146" spans="1:65" s="2" customFormat="1" ht="16.5" customHeight="1">
      <c r="A146" s="30"/>
      <c r="B146" s="135"/>
      <c r="C146" s="136" t="s">
        <v>196</v>
      </c>
      <c r="D146" s="136" t="s">
        <v>124</v>
      </c>
      <c r="E146" s="137" t="s">
        <v>205</v>
      </c>
      <c r="F146" s="138" t="s">
        <v>206</v>
      </c>
      <c r="G146" s="139" t="s">
        <v>151</v>
      </c>
      <c r="H146" s="140">
        <v>585.96600000000001</v>
      </c>
      <c r="I146" s="141"/>
      <c r="J146" s="141">
        <f>ROUND(I146*H146,2)</f>
        <v>0</v>
      </c>
      <c r="K146" s="138" t="s">
        <v>128</v>
      </c>
      <c r="L146" s="31"/>
      <c r="M146" s="142" t="s">
        <v>3</v>
      </c>
      <c r="N146" s="143" t="s">
        <v>39</v>
      </c>
      <c r="O146" s="144">
        <v>0.14000000000000001</v>
      </c>
      <c r="P146" s="144">
        <f>O146*H146</f>
        <v>82.035240000000016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46" t="s">
        <v>83</v>
      </c>
      <c r="AT146" s="146" t="s">
        <v>124</v>
      </c>
      <c r="AU146" s="146" t="s">
        <v>77</v>
      </c>
      <c r="AY146" s="18" t="s">
        <v>122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73</v>
      </c>
      <c r="BK146" s="147">
        <f>ROUND(I146*H146,2)</f>
        <v>0</v>
      </c>
      <c r="BL146" s="18" t="s">
        <v>83</v>
      </c>
      <c r="BM146" s="146" t="s">
        <v>411</v>
      </c>
    </row>
    <row r="147" spans="1:65" s="2" customFormat="1">
      <c r="A147" s="30"/>
      <c r="B147" s="31"/>
      <c r="C147" s="30"/>
      <c r="D147" s="148" t="s">
        <v>130</v>
      </c>
      <c r="E147" s="30"/>
      <c r="F147" s="149" t="s">
        <v>208</v>
      </c>
      <c r="G147" s="30"/>
      <c r="H147" s="30"/>
      <c r="I147" s="30"/>
      <c r="J147" s="30"/>
      <c r="K147" s="30"/>
      <c r="L147" s="31"/>
      <c r="M147" s="150"/>
      <c r="N147" s="151"/>
      <c r="O147" s="51"/>
      <c r="P147" s="51"/>
      <c r="Q147" s="51"/>
      <c r="R147" s="51"/>
      <c r="S147" s="51"/>
      <c r="T147" s="52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8" t="s">
        <v>130</v>
      </c>
      <c r="AU147" s="18" t="s">
        <v>77</v>
      </c>
    </row>
    <row r="148" spans="1:65" s="2" customFormat="1">
      <c r="A148" s="30"/>
      <c r="B148" s="31"/>
      <c r="C148" s="30"/>
      <c r="D148" s="152" t="s">
        <v>132</v>
      </c>
      <c r="E148" s="30"/>
      <c r="F148" s="153" t="s">
        <v>209</v>
      </c>
      <c r="G148" s="30"/>
      <c r="H148" s="30"/>
      <c r="I148" s="30"/>
      <c r="J148" s="30"/>
      <c r="K148" s="30"/>
      <c r="L148" s="31"/>
      <c r="M148" s="150"/>
      <c r="N148" s="151"/>
      <c r="O148" s="51"/>
      <c r="P148" s="51"/>
      <c r="Q148" s="51"/>
      <c r="R148" s="51"/>
      <c r="S148" s="51"/>
      <c r="T148" s="52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8" t="s">
        <v>132</v>
      </c>
      <c r="AU148" s="18" t="s">
        <v>77</v>
      </c>
    </row>
    <row r="149" spans="1:65" s="2" customFormat="1" ht="19.5">
      <c r="A149" s="30"/>
      <c r="B149" s="31"/>
      <c r="C149" s="30"/>
      <c r="D149" s="148" t="s">
        <v>210</v>
      </c>
      <c r="E149" s="30"/>
      <c r="F149" s="174" t="s">
        <v>211</v>
      </c>
      <c r="G149" s="30"/>
      <c r="H149" s="30"/>
      <c r="I149" s="30"/>
      <c r="J149" s="30"/>
      <c r="K149" s="30"/>
      <c r="L149" s="31"/>
      <c r="M149" s="150"/>
      <c r="N149" s="151"/>
      <c r="O149" s="51"/>
      <c r="P149" s="51"/>
      <c r="Q149" s="51"/>
      <c r="R149" s="51"/>
      <c r="S149" s="51"/>
      <c r="T149" s="52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8" t="s">
        <v>210</v>
      </c>
      <c r="AU149" s="18" t="s">
        <v>77</v>
      </c>
    </row>
    <row r="150" spans="1:65" s="14" customFormat="1">
      <c r="B150" s="160"/>
      <c r="D150" s="148" t="s">
        <v>134</v>
      </c>
      <c r="E150" s="161" t="s">
        <v>3</v>
      </c>
      <c r="F150" s="162" t="s">
        <v>464</v>
      </c>
      <c r="H150" s="163">
        <v>585.96600000000001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134</v>
      </c>
      <c r="AU150" s="161" t="s">
        <v>77</v>
      </c>
      <c r="AV150" s="14" t="s">
        <v>77</v>
      </c>
      <c r="AW150" s="14" t="s">
        <v>29</v>
      </c>
      <c r="AX150" s="14" t="s">
        <v>73</v>
      </c>
      <c r="AY150" s="161" t="s">
        <v>122</v>
      </c>
    </row>
    <row r="151" spans="1:65" s="2" customFormat="1" ht="24.2" customHeight="1">
      <c r="A151" s="30"/>
      <c r="B151" s="135"/>
      <c r="C151" s="136" t="s">
        <v>204</v>
      </c>
      <c r="D151" s="136" t="s">
        <v>124</v>
      </c>
      <c r="E151" s="137" t="s">
        <v>465</v>
      </c>
      <c r="F151" s="138" t="s">
        <v>466</v>
      </c>
      <c r="G151" s="139" t="s">
        <v>151</v>
      </c>
      <c r="H151" s="140">
        <v>169.46</v>
      </c>
      <c r="I151" s="141"/>
      <c r="J151" s="141">
        <f>ROUND(I151*H151,2)</f>
        <v>0</v>
      </c>
      <c r="K151" s="138" t="s">
        <v>128</v>
      </c>
      <c r="L151" s="31"/>
      <c r="M151" s="142" t="s">
        <v>3</v>
      </c>
      <c r="N151" s="143" t="s">
        <v>39</v>
      </c>
      <c r="O151" s="144">
        <v>7.0000000000000007E-2</v>
      </c>
      <c r="P151" s="144">
        <f>O151*H151</f>
        <v>11.862200000000001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46" t="s">
        <v>83</v>
      </c>
      <c r="AT151" s="146" t="s">
        <v>124</v>
      </c>
      <c r="AU151" s="146" t="s">
        <v>77</v>
      </c>
      <c r="AY151" s="18" t="s">
        <v>122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73</v>
      </c>
      <c r="BK151" s="147">
        <f>ROUND(I151*H151,2)</f>
        <v>0</v>
      </c>
      <c r="BL151" s="18" t="s">
        <v>83</v>
      </c>
      <c r="BM151" s="146" t="s">
        <v>467</v>
      </c>
    </row>
    <row r="152" spans="1:65" s="2" customFormat="1" ht="19.5">
      <c r="A152" s="30"/>
      <c r="B152" s="31"/>
      <c r="C152" s="30"/>
      <c r="D152" s="148" t="s">
        <v>130</v>
      </c>
      <c r="E152" s="30"/>
      <c r="F152" s="149" t="s">
        <v>468</v>
      </c>
      <c r="G152" s="30"/>
      <c r="H152" s="30"/>
      <c r="I152" s="30"/>
      <c r="J152" s="30"/>
      <c r="K152" s="30"/>
      <c r="L152" s="31"/>
      <c r="M152" s="150"/>
      <c r="N152" s="151"/>
      <c r="O152" s="51"/>
      <c r="P152" s="51"/>
      <c r="Q152" s="51"/>
      <c r="R152" s="51"/>
      <c r="S152" s="51"/>
      <c r="T152" s="52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8" t="s">
        <v>130</v>
      </c>
      <c r="AU152" s="18" t="s">
        <v>77</v>
      </c>
    </row>
    <row r="153" spans="1:65" s="2" customFormat="1">
      <c r="A153" s="30"/>
      <c r="B153" s="31"/>
      <c r="C153" s="30"/>
      <c r="D153" s="152" t="s">
        <v>132</v>
      </c>
      <c r="E153" s="30"/>
      <c r="F153" s="153" t="s">
        <v>469</v>
      </c>
      <c r="G153" s="30"/>
      <c r="H153" s="30"/>
      <c r="I153" s="30"/>
      <c r="J153" s="30"/>
      <c r="K153" s="30"/>
      <c r="L153" s="31"/>
      <c r="M153" s="150"/>
      <c r="N153" s="151"/>
      <c r="O153" s="51"/>
      <c r="P153" s="51"/>
      <c r="Q153" s="51"/>
      <c r="R153" s="51"/>
      <c r="S153" s="51"/>
      <c r="T153" s="52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8" t="s">
        <v>132</v>
      </c>
      <c r="AU153" s="18" t="s">
        <v>77</v>
      </c>
    </row>
    <row r="154" spans="1:65" s="13" customFormat="1">
      <c r="B154" s="154"/>
      <c r="D154" s="148" t="s">
        <v>134</v>
      </c>
      <c r="E154" s="155" t="s">
        <v>3</v>
      </c>
      <c r="F154" s="156" t="s">
        <v>458</v>
      </c>
      <c r="H154" s="155" t="s">
        <v>3</v>
      </c>
      <c r="L154" s="154"/>
      <c r="M154" s="157"/>
      <c r="N154" s="158"/>
      <c r="O154" s="158"/>
      <c r="P154" s="158"/>
      <c r="Q154" s="158"/>
      <c r="R154" s="158"/>
      <c r="S154" s="158"/>
      <c r="T154" s="159"/>
      <c r="AT154" s="155" t="s">
        <v>134</v>
      </c>
      <c r="AU154" s="155" t="s">
        <v>77</v>
      </c>
      <c r="AV154" s="13" t="s">
        <v>73</v>
      </c>
      <c r="AW154" s="13" t="s">
        <v>29</v>
      </c>
      <c r="AX154" s="13" t="s">
        <v>68</v>
      </c>
      <c r="AY154" s="155" t="s">
        <v>122</v>
      </c>
    </row>
    <row r="155" spans="1:65" s="14" customFormat="1">
      <c r="B155" s="160"/>
      <c r="D155" s="148" t="s">
        <v>134</v>
      </c>
      <c r="E155" s="161" t="s">
        <v>3</v>
      </c>
      <c r="F155" s="162" t="s">
        <v>459</v>
      </c>
      <c r="H155" s="163">
        <v>113.96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134</v>
      </c>
      <c r="AU155" s="161" t="s">
        <v>77</v>
      </c>
      <c r="AV155" s="14" t="s">
        <v>77</v>
      </c>
      <c r="AW155" s="14" t="s">
        <v>29</v>
      </c>
      <c r="AX155" s="14" t="s">
        <v>68</v>
      </c>
      <c r="AY155" s="161" t="s">
        <v>122</v>
      </c>
    </row>
    <row r="156" spans="1:65" s="13" customFormat="1">
      <c r="B156" s="154"/>
      <c r="D156" s="148" t="s">
        <v>134</v>
      </c>
      <c r="E156" s="155" t="s">
        <v>3</v>
      </c>
      <c r="F156" s="156" t="s">
        <v>470</v>
      </c>
      <c r="H156" s="155" t="s">
        <v>3</v>
      </c>
      <c r="L156" s="154"/>
      <c r="M156" s="157"/>
      <c r="N156" s="158"/>
      <c r="O156" s="158"/>
      <c r="P156" s="158"/>
      <c r="Q156" s="158"/>
      <c r="R156" s="158"/>
      <c r="S156" s="158"/>
      <c r="T156" s="159"/>
      <c r="AT156" s="155" t="s">
        <v>134</v>
      </c>
      <c r="AU156" s="155" t="s">
        <v>77</v>
      </c>
      <c r="AV156" s="13" t="s">
        <v>73</v>
      </c>
      <c r="AW156" s="13" t="s">
        <v>29</v>
      </c>
      <c r="AX156" s="13" t="s">
        <v>68</v>
      </c>
      <c r="AY156" s="155" t="s">
        <v>122</v>
      </c>
    </row>
    <row r="157" spans="1:65" s="14" customFormat="1">
      <c r="B157" s="160"/>
      <c r="D157" s="148" t="s">
        <v>134</v>
      </c>
      <c r="E157" s="161" t="s">
        <v>3</v>
      </c>
      <c r="F157" s="162" t="s">
        <v>471</v>
      </c>
      <c r="H157" s="163">
        <v>55.5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134</v>
      </c>
      <c r="AU157" s="161" t="s">
        <v>77</v>
      </c>
      <c r="AV157" s="14" t="s">
        <v>77</v>
      </c>
      <c r="AW157" s="14" t="s">
        <v>29</v>
      </c>
      <c r="AX157" s="14" t="s">
        <v>68</v>
      </c>
      <c r="AY157" s="161" t="s">
        <v>122</v>
      </c>
    </row>
    <row r="158" spans="1:65" s="15" customFormat="1">
      <c r="B158" s="167"/>
      <c r="D158" s="148" t="s">
        <v>134</v>
      </c>
      <c r="E158" s="168" t="s">
        <v>3</v>
      </c>
      <c r="F158" s="169" t="s">
        <v>146</v>
      </c>
      <c r="H158" s="170">
        <v>169.45999999999998</v>
      </c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134</v>
      </c>
      <c r="AU158" s="168" t="s">
        <v>77</v>
      </c>
      <c r="AV158" s="15" t="s">
        <v>83</v>
      </c>
      <c r="AW158" s="15" t="s">
        <v>29</v>
      </c>
      <c r="AX158" s="15" t="s">
        <v>73</v>
      </c>
      <c r="AY158" s="168" t="s">
        <v>122</v>
      </c>
    </row>
    <row r="159" spans="1:65" s="2" customFormat="1" ht="24.2" customHeight="1">
      <c r="A159" s="30"/>
      <c r="B159" s="135"/>
      <c r="C159" s="136" t="s">
        <v>214</v>
      </c>
      <c r="D159" s="136" t="s">
        <v>124</v>
      </c>
      <c r="E159" s="137" t="s">
        <v>472</v>
      </c>
      <c r="F159" s="138" t="s">
        <v>473</v>
      </c>
      <c r="G159" s="139" t="s">
        <v>151</v>
      </c>
      <c r="H159" s="140">
        <v>5.7750000000000004</v>
      </c>
      <c r="I159" s="141"/>
      <c r="J159" s="141">
        <f>ROUND(I159*H159,2)</f>
        <v>0</v>
      </c>
      <c r="K159" s="138" t="s">
        <v>128</v>
      </c>
      <c r="L159" s="31"/>
      <c r="M159" s="142" t="s">
        <v>3</v>
      </c>
      <c r="N159" s="143" t="s">
        <v>39</v>
      </c>
      <c r="O159" s="144">
        <v>0.63</v>
      </c>
      <c r="P159" s="144">
        <f>O159*H159</f>
        <v>3.6382500000000002</v>
      </c>
      <c r="Q159" s="144">
        <v>0.105</v>
      </c>
      <c r="R159" s="144">
        <f>Q159*H159</f>
        <v>0.606375</v>
      </c>
      <c r="S159" s="144">
        <v>0</v>
      </c>
      <c r="T159" s="145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46" t="s">
        <v>83</v>
      </c>
      <c r="AT159" s="146" t="s">
        <v>124</v>
      </c>
      <c r="AU159" s="146" t="s">
        <v>77</v>
      </c>
      <c r="AY159" s="18" t="s">
        <v>122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8" t="s">
        <v>73</v>
      </c>
      <c r="BK159" s="147">
        <f>ROUND(I159*H159,2)</f>
        <v>0</v>
      </c>
      <c r="BL159" s="18" t="s">
        <v>83</v>
      </c>
      <c r="BM159" s="146" t="s">
        <v>474</v>
      </c>
    </row>
    <row r="160" spans="1:65" s="2" customFormat="1" ht="19.5">
      <c r="A160" s="30"/>
      <c r="B160" s="31"/>
      <c r="C160" s="30"/>
      <c r="D160" s="148" t="s">
        <v>130</v>
      </c>
      <c r="E160" s="30"/>
      <c r="F160" s="149" t="s">
        <v>475</v>
      </c>
      <c r="G160" s="30"/>
      <c r="H160" s="30"/>
      <c r="I160" s="30"/>
      <c r="J160" s="30"/>
      <c r="K160" s="30"/>
      <c r="L160" s="31"/>
      <c r="M160" s="150"/>
      <c r="N160" s="151"/>
      <c r="O160" s="51"/>
      <c r="P160" s="51"/>
      <c r="Q160" s="51"/>
      <c r="R160" s="51"/>
      <c r="S160" s="51"/>
      <c r="T160" s="52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8" t="s">
        <v>130</v>
      </c>
      <c r="AU160" s="18" t="s">
        <v>77</v>
      </c>
    </row>
    <row r="161" spans="1:65" s="2" customFormat="1">
      <c r="A161" s="30"/>
      <c r="B161" s="31"/>
      <c r="C161" s="30"/>
      <c r="D161" s="152" t="s">
        <v>132</v>
      </c>
      <c r="E161" s="30"/>
      <c r="F161" s="153" t="s">
        <v>476</v>
      </c>
      <c r="G161" s="30"/>
      <c r="H161" s="30"/>
      <c r="I161" s="30"/>
      <c r="J161" s="30"/>
      <c r="K161" s="30"/>
      <c r="L161" s="31"/>
      <c r="M161" s="150"/>
      <c r="N161" s="151"/>
      <c r="O161" s="51"/>
      <c r="P161" s="51"/>
      <c r="Q161" s="51"/>
      <c r="R161" s="51"/>
      <c r="S161" s="51"/>
      <c r="T161" s="52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8" t="s">
        <v>132</v>
      </c>
      <c r="AU161" s="18" t="s">
        <v>77</v>
      </c>
    </row>
    <row r="162" spans="1:65" s="13" customFormat="1">
      <c r="B162" s="154"/>
      <c r="D162" s="148" t="s">
        <v>134</v>
      </c>
      <c r="E162" s="155" t="s">
        <v>3</v>
      </c>
      <c r="F162" s="156" t="s">
        <v>458</v>
      </c>
      <c r="H162" s="155" t="s">
        <v>3</v>
      </c>
      <c r="L162" s="154"/>
      <c r="M162" s="157"/>
      <c r="N162" s="158"/>
      <c r="O162" s="158"/>
      <c r="P162" s="158"/>
      <c r="Q162" s="158"/>
      <c r="R162" s="158"/>
      <c r="S162" s="158"/>
      <c r="T162" s="159"/>
      <c r="AT162" s="155" t="s">
        <v>134</v>
      </c>
      <c r="AU162" s="155" t="s">
        <v>77</v>
      </c>
      <c r="AV162" s="13" t="s">
        <v>73</v>
      </c>
      <c r="AW162" s="13" t="s">
        <v>29</v>
      </c>
      <c r="AX162" s="13" t="s">
        <v>68</v>
      </c>
      <c r="AY162" s="155" t="s">
        <v>122</v>
      </c>
    </row>
    <row r="163" spans="1:65" s="14" customFormat="1">
      <c r="B163" s="160"/>
      <c r="D163" s="148" t="s">
        <v>134</v>
      </c>
      <c r="E163" s="161" t="s">
        <v>3</v>
      </c>
      <c r="F163" s="162" t="s">
        <v>477</v>
      </c>
      <c r="H163" s="163">
        <v>5.7750000000000004</v>
      </c>
      <c r="L163" s="160"/>
      <c r="M163" s="164"/>
      <c r="N163" s="165"/>
      <c r="O163" s="165"/>
      <c r="P163" s="165"/>
      <c r="Q163" s="165"/>
      <c r="R163" s="165"/>
      <c r="S163" s="165"/>
      <c r="T163" s="166"/>
      <c r="AT163" s="161" t="s">
        <v>134</v>
      </c>
      <c r="AU163" s="161" t="s">
        <v>77</v>
      </c>
      <c r="AV163" s="14" t="s">
        <v>77</v>
      </c>
      <c r="AW163" s="14" t="s">
        <v>29</v>
      </c>
      <c r="AX163" s="14" t="s">
        <v>73</v>
      </c>
      <c r="AY163" s="161" t="s">
        <v>122</v>
      </c>
    </row>
    <row r="164" spans="1:65" s="12" customFormat="1" ht="22.9" customHeight="1">
      <c r="B164" s="123"/>
      <c r="D164" s="124" t="s">
        <v>67</v>
      </c>
      <c r="E164" s="133" t="s">
        <v>191</v>
      </c>
      <c r="F164" s="133" t="s">
        <v>213</v>
      </c>
      <c r="J164" s="134">
        <f>BK164</f>
        <v>0</v>
      </c>
      <c r="L164" s="123"/>
      <c r="M164" s="127"/>
      <c r="N164" s="128"/>
      <c r="O164" s="128"/>
      <c r="P164" s="129">
        <f>SUM(P165:P196)</f>
        <v>605.42564400000003</v>
      </c>
      <c r="Q164" s="128"/>
      <c r="R164" s="129">
        <f>SUM(R165:R196)</f>
        <v>0</v>
      </c>
      <c r="S164" s="128"/>
      <c r="T164" s="130">
        <f>SUM(T165:T196)</f>
        <v>16.993014000000002</v>
      </c>
      <c r="AR164" s="124" t="s">
        <v>73</v>
      </c>
      <c r="AT164" s="131" t="s">
        <v>67</v>
      </c>
      <c r="AU164" s="131" t="s">
        <v>73</v>
      </c>
      <c r="AY164" s="124" t="s">
        <v>122</v>
      </c>
      <c r="BK164" s="132">
        <f>SUM(BK165:BK196)</f>
        <v>0</v>
      </c>
    </row>
    <row r="165" spans="1:65" s="2" customFormat="1" ht="37.9" customHeight="1">
      <c r="A165" s="30"/>
      <c r="B165" s="135"/>
      <c r="C165" s="136" t="s">
        <v>222</v>
      </c>
      <c r="D165" s="136" t="s">
        <v>124</v>
      </c>
      <c r="E165" s="137" t="s">
        <v>478</v>
      </c>
      <c r="F165" s="138" t="s">
        <v>479</v>
      </c>
      <c r="G165" s="139" t="s">
        <v>151</v>
      </c>
      <c r="H165" s="140">
        <v>563.13900000000001</v>
      </c>
      <c r="I165" s="141"/>
      <c r="J165" s="141">
        <f>ROUND(I165*H165,2)</f>
        <v>0</v>
      </c>
      <c r="K165" s="138" t="s">
        <v>128</v>
      </c>
      <c r="L165" s="31"/>
      <c r="M165" s="142" t="s">
        <v>3</v>
      </c>
      <c r="N165" s="143" t="s">
        <v>39</v>
      </c>
      <c r="O165" s="144">
        <v>0.16700000000000001</v>
      </c>
      <c r="P165" s="144">
        <f>O165*H165</f>
        <v>94.044213000000013</v>
      </c>
      <c r="Q165" s="144">
        <v>0</v>
      </c>
      <c r="R165" s="144">
        <f>Q165*H165</f>
        <v>0</v>
      </c>
      <c r="S165" s="144">
        <v>0</v>
      </c>
      <c r="T165" s="145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46" t="s">
        <v>83</v>
      </c>
      <c r="AT165" s="146" t="s">
        <v>124</v>
      </c>
      <c r="AU165" s="146" t="s">
        <v>77</v>
      </c>
      <c r="AY165" s="18" t="s">
        <v>122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8" t="s">
        <v>73</v>
      </c>
      <c r="BK165" s="147">
        <f>ROUND(I165*H165,2)</f>
        <v>0</v>
      </c>
      <c r="BL165" s="18" t="s">
        <v>83</v>
      </c>
      <c r="BM165" s="146" t="s">
        <v>480</v>
      </c>
    </row>
    <row r="166" spans="1:65" s="2" customFormat="1" ht="29.25">
      <c r="A166" s="30"/>
      <c r="B166" s="31"/>
      <c r="C166" s="30"/>
      <c r="D166" s="148" t="s">
        <v>130</v>
      </c>
      <c r="E166" s="30"/>
      <c r="F166" s="149" t="s">
        <v>481</v>
      </c>
      <c r="G166" s="30"/>
      <c r="H166" s="30"/>
      <c r="I166" s="30"/>
      <c r="J166" s="30"/>
      <c r="K166" s="30"/>
      <c r="L166" s="31"/>
      <c r="M166" s="150"/>
      <c r="N166" s="151"/>
      <c r="O166" s="51"/>
      <c r="P166" s="51"/>
      <c r="Q166" s="51"/>
      <c r="R166" s="51"/>
      <c r="S166" s="51"/>
      <c r="T166" s="52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8" t="s">
        <v>130</v>
      </c>
      <c r="AU166" s="18" t="s">
        <v>77</v>
      </c>
    </row>
    <row r="167" spans="1:65" s="2" customFormat="1">
      <c r="A167" s="30"/>
      <c r="B167" s="31"/>
      <c r="C167" s="30"/>
      <c r="D167" s="152" t="s">
        <v>132</v>
      </c>
      <c r="E167" s="30"/>
      <c r="F167" s="153" t="s">
        <v>482</v>
      </c>
      <c r="G167" s="30"/>
      <c r="H167" s="30"/>
      <c r="I167" s="30"/>
      <c r="J167" s="30"/>
      <c r="K167" s="30"/>
      <c r="L167" s="31"/>
      <c r="M167" s="150"/>
      <c r="N167" s="151"/>
      <c r="O167" s="51"/>
      <c r="P167" s="51"/>
      <c r="Q167" s="51"/>
      <c r="R167" s="51"/>
      <c r="S167" s="51"/>
      <c r="T167" s="52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132</v>
      </c>
      <c r="AU167" s="18" t="s">
        <v>77</v>
      </c>
    </row>
    <row r="168" spans="1:65" s="14" customFormat="1">
      <c r="B168" s="160"/>
      <c r="D168" s="148" t="s">
        <v>134</v>
      </c>
      <c r="E168" s="161" t="s">
        <v>3</v>
      </c>
      <c r="F168" s="162" t="s">
        <v>483</v>
      </c>
      <c r="H168" s="163">
        <v>508.29</v>
      </c>
      <c r="L168" s="160"/>
      <c r="M168" s="164"/>
      <c r="N168" s="165"/>
      <c r="O168" s="165"/>
      <c r="P168" s="165"/>
      <c r="Q168" s="165"/>
      <c r="R168" s="165"/>
      <c r="S168" s="165"/>
      <c r="T168" s="166"/>
      <c r="AT168" s="161" t="s">
        <v>134</v>
      </c>
      <c r="AU168" s="161" t="s">
        <v>77</v>
      </c>
      <c r="AV168" s="14" t="s">
        <v>77</v>
      </c>
      <c r="AW168" s="14" t="s">
        <v>29</v>
      </c>
      <c r="AX168" s="14" t="s">
        <v>68</v>
      </c>
      <c r="AY168" s="161" t="s">
        <v>122</v>
      </c>
    </row>
    <row r="169" spans="1:65" s="14" customFormat="1">
      <c r="B169" s="160"/>
      <c r="D169" s="148" t="s">
        <v>134</v>
      </c>
      <c r="E169" s="161" t="s">
        <v>3</v>
      </c>
      <c r="F169" s="162" t="s">
        <v>484</v>
      </c>
      <c r="H169" s="163">
        <v>54.848999999999997</v>
      </c>
      <c r="L169" s="160"/>
      <c r="M169" s="164"/>
      <c r="N169" s="165"/>
      <c r="O169" s="165"/>
      <c r="P169" s="165"/>
      <c r="Q169" s="165"/>
      <c r="R169" s="165"/>
      <c r="S169" s="165"/>
      <c r="T169" s="166"/>
      <c r="AT169" s="161" t="s">
        <v>134</v>
      </c>
      <c r="AU169" s="161" t="s">
        <v>77</v>
      </c>
      <c r="AV169" s="14" t="s">
        <v>77</v>
      </c>
      <c r="AW169" s="14" t="s">
        <v>29</v>
      </c>
      <c r="AX169" s="14" t="s">
        <v>68</v>
      </c>
      <c r="AY169" s="161" t="s">
        <v>122</v>
      </c>
    </row>
    <row r="170" spans="1:65" s="15" customFormat="1">
      <c r="B170" s="167"/>
      <c r="D170" s="148" t="s">
        <v>134</v>
      </c>
      <c r="E170" s="168" t="s">
        <v>3</v>
      </c>
      <c r="F170" s="169" t="s">
        <v>146</v>
      </c>
      <c r="H170" s="170">
        <v>563.13900000000001</v>
      </c>
      <c r="L170" s="167"/>
      <c r="M170" s="171"/>
      <c r="N170" s="172"/>
      <c r="O170" s="172"/>
      <c r="P170" s="172"/>
      <c r="Q170" s="172"/>
      <c r="R170" s="172"/>
      <c r="S170" s="172"/>
      <c r="T170" s="173"/>
      <c r="AT170" s="168" t="s">
        <v>134</v>
      </c>
      <c r="AU170" s="168" t="s">
        <v>77</v>
      </c>
      <c r="AV170" s="15" t="s">
        <v>83</v>
      </c>
      <c r="AW170" s="15" t="s">
        <v>29</v>
      </c>
      <c r="AX170" s="15" t="s">
        <v>73</v>
      </c>
      <c r="AY170" s="168" t="s">
        <v>122</v>
      </c>
    </row>
    <row r="171" spans="1:65" s="2" customFormat="1" ht="33" customHeight="1">
      <c r="A171" s="30"/>
      <c r="B171" s="135"/>
      <c r="C171" s="136" t="s">
        <v>229</v>
      </c>
      <c r="D171" s="136" t="s">
        <v>124</v>
      </c>
      <c r="E171" s="137" t="s">
        <v>485</v>
      </c>
      <c r="F171" s="138" t="s">
        <v>486</v>
      </c>
      <c r="G171" s="139" t="s">
        <v>151</v>
      </c>
      <c r="H171" s="140">
        <v>28156.95</v>
      </c>
      <c r="I171" s="141"/>
      <c r="J171" s="141">
        <f>ROUND(I171*H171,2)</f>
        <v>0</v>
      </c>
      <c r="K171" s="138" t="s">
        <v>128</v>
      </c>
      <c r="L171" s="31"/>
      <c r="M171" s="142" t="s">
        <v>3</v>
      </c>
      <c r="N171" s="143" t="s">
        <v>39</v>
      </c>
      <c r="O171" s="144">
        <v>0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46" t="s">
        <v>83</v>
      </c>
      <c r="AT171" s="146" t="s">
        <v>124</v>
      </c>
      <c r="AU171" s="146" t="s">
        <v>77</v>
      </c>
      <c r="AY171" s="18" t="s">
        <v>122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73</v>
      </c>
      <c r="BK171" s="147">
        <f>ROUND(I171*H171,2)</f>
        <v>0</v>
      </c>
      <c r="BL171" s="18" t="s">
        <v>83</v>
      </c>
      <c r="BM171" s="146" t="s">
        <v>487</v>
      </c>
    </row>
    <row r="172" spans="1:65" s="2" customFormat="1" ht="29.25">
      <c r="A172" s="30"/>
      <c r="B172" s="31"/>
      <c r="C172" s="30"/>
      <c r="D172" s="148" t="s">
        <v>130</v>
      </c>
      <c r="E172" s="30"/>
      <c r="F172" s="149" t="s">
        <v>488</v>
      </c>
      <c r="G172" s="30"/>
      <c r="H172" s="30"/>
      <c r="I172" s="30"/>
      <c r="J172" s="30"/>
      <c r="K172" s="30"/>
      <c r="L172" s="31"/>
      <c r="M172" s="150"/>
      <c r="N172" s="151"/>
      <c r="O172" s="51"/>
      <c r="P172" s="51"/>
      <c r="Q172" s="51"/>
      <c r="R172" s="51"/>
      <c r="S172" s="51"/>
      <c r="T172" s="52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8" t="s">
        <v>130</v>
      </c>
      <c r="AU172" s="18" t="s">
        <v>77</v>
      </c>
    </row>
    <row r="173" spans="1:65" s="2" customFormat="1">
      <c r="A173" s="30"/>
      <c r="B173" s="31"/>
      <c r="C173" s="30"/>
      <c r="D173" s="152" t="s">
        <v>132</v>
      </c>
      <c r="E173" s="30"/>
      <c r="F173" s="153" t="s">
        <v>489</v>
      </c>
      <c r="G173" s="30"/>
      <c r="H173" s="30"/>
      <c r="I173" s="30"/>
      <c r="J173" s="30"/>
      <c r="K173" s="30"/>
      <c r="L173" s="31"/>
      <c r="M173" s="150"/>
      <c r="N173" s="151"/>
      <c r="O173" s="51"/>
      <c r="P173" s="51"/>
      <c r="Q173" s="51"/>
      <c r="R173" s="51"/>
      <c r="S173" s="51"/>
      <c r="T173" s="52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8" t="s">
        <v>132</v>
      </c>
      <c r="AU173" s="18" t="s">
        <v>77</v>
      </c>
    </row>
    <row r="174" spans="1:65" s="14" customFormat="1">
      <c r="B174" s="160"/>
      <c r="D174" s="148" t="s">
        <v>134</v>
      </c>
      <c r="F174" s="162" t="s">
        <v>490</v>
      </c>
      <c r="H174" s="163">
        <v>28156.95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134</v>
      </c>
      <c r="AU174" s="161" t="s">
        <v>77</v>
      </c>
      <c r="AV174" s="14" t="s">
        <v>77</v>
      </c>
      <c r="AW174" s="14" t="s">
        <v>4</v>
      </c>
      <c r="AX174" s="14" t="s">
        <v>73</v>
      </c>
      <c r="AY174" s="161" t="s">
        <v>122</v>
      </c>
    </row>
    <row r="175" spans="1:65" s="2" customFormat="1" ht="16.5" customHeight="1">
      <c r="A175" s="30"/>
      <c r="B175" s="135"/>
      <c r="C175" s="136" t="s">
        <v>9</v>
      </c>
      <c r="D175" s="136" t="s">
        <v>124</v>
      </c>
      <c r="E175" s="137" t="s">
        <v>491</v>
      </c>
      <c r="F175" s="138" t="s">
        <v>3</v>
      </c>
      <c r="G175" s="139" t="s">
        <v>492</v>
      </c>
      <c r="H175" s="140">
        <v>1</v>
      </c>
      <c r="I175" s="141"/>
      <c r="J175" s="141">
        <f>ROUND(I175*H175,2)</f>
        <v>0</v>
      </c>
      <c r="K175" s="138" t="s">
        <v>3</v>
      </c>
      <c r="L175" s="31"/>
      <c r="M175" s="142" t="s">
        <v>3</v>
      </c>
      <c r="N175" s="143" t="s">
        <v>39</v>
      </c>
      <c r="O175" s="144">
        <v>0</v>
      </c>
      <c r="P175" s="144">
        <f>O175*H175</f>
        <v>0</v>
      </c>
      <c r="Q175" s="144">
        <v>0</v>
      </c>
      <c r="R175" s="144">
        <f>Q175*H175</f>
        <v>0</v>
      </c>
      <c r="S175" s="144">
        <v>0</v>
      </c>
      <c r="T175" s="145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46" t="s">
        <v>83</v>
      </c>
      <c r="AT175" s="146" t="s">
        <v>124</v>
      </c>
      <c r="AU175" s="146" t="s">
        <v>77</v>
      </c>
      <c r="AY175" s="18" t="s">
        <v>122</v>
      </c>
      <c r="BE175" s="147">
        <f>IF(N175="základní",J175,0)</f>
        <v>0</v>
      </c>
      <c r="BF175" s="147">
        <f>IF(N175="snížená",J175,0)</f>
        <v>0</v>
      </c>
      <c r="BG175" s="147">
        <f>IF(N175="zákl. přenesená",J175,0)</f>
        <v>0</v>
      </c>
      <c r="BH175" s="147">
        <f>IF(N175="sníž. přenesená",J175,0)</f>
        <v>0</v>
      </c>
      <c r="BI175" s="147">
        <f>IF(N175="nulová",J175,0)</f>
        <v>0</v>
      </c>
      <c r="BJ175" s="18" t="s">
        <v>73</v>
      </c>
      <c r="BK175" s="147">
        <f>ROUND(I175*H175,2)</f>
        <v>0</v>
      </c>
      <c r="BL175" s="18" t="s">
        <v>83</v>
      </c>
      <c r="BM175" s="146" t="s">
        <v>493</v>
      </c>
    </row>
    <row r="176" spans="1:65" s="2" customFormat="1" ht="19.5">
      <c r="A176" s="30"/>
      <c r="B176" s="31"/>
      <c r="C176" s="30"/>
      <c r="D176" s="148" t="s">
        <v>130</v>
      </c>
      <c r="E176" s="30"/>
      <c r="F176" s="149" t="s">
        <v>494</v>
      </c>
      <c r="G176" s="30"/>
      <c r="H176" s="30"/>
      <c r="I176" s="30"/>
      <c r="J176" s="30"/>
      <c r="K176" s="30"/>
      <c r="L176" s="31"/>
      <c r="M176" s="150"/>
      <c r="N176" s="151"/>
      <c r="O176" s="51"/>
      <c r="P176" s="51"/>
      <c r="Q176" s="51"/>
      <c r="R176" s="51"/>
      <c r="S176" s="51"/>
      <c r="T176" s="52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8" t="s">
        <v>130</v>
      </c>
      <c r="AU176" s="18" t="s">
        <v>77</v>
      </c>
    </row>
    <row r="177" spans="1:65" s="2" customFormat="1" ht="37.9" customHeight="1">
      <c r="A177" s="30"/>
      <c r="B177" s="135"/>
      <c r="C177" s="136" t="s">
        <v>240</v>
      </c>
      <c r="D177" s="136" t="s">
        <v>124</v>
      </c>
      <c r="E177" s="137" t="s">
        <v>495</v>
      </c>
      <c r="F177" s="138" t="s">
        <v>496</v>
      </c>
      <c r="G177" s="139" t="s">
        <v>151</v>
      </c>
      <c r="H177" s="140">
        <v>563.13900000000001</v>
      </c>
      <c r="I177" s="141"/>
      <c r="J177" s="141">
        <f>ROUND(I177*H177,2)</f>
        <v>0</v>
      </c>
      <c r="K177" s="138" t="s">
        <v>128</v>
      </c>
      <c r="L177" s="31"/>
      <c r="M177" s="142" t="s">
        <v>3</v>
      </c>
      <c r="N177" s="143" t="s">
        <v>39</v>
      </c>
      <c r="O177" s="144">
        <v>0.105</v>
      </c>
      <c r="P177" s="144">
        <f>O177*H177</f>
        <v>59.129595000000002</v>
      </c>
      <c r="Q177" s="144">
        <v>0</v>
      </c>
      <c r="R177" s="144">
        <f>Q177*H177</f>
        <v>0</v>
      </c>
      <c r="S177" s="144">
        <v>0</v>
      </c>
      <c r="T177" s="145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46" t="s">
        <v>83</v>
      </c>
      <c r="AT177" s="146" t="s">
        <v>124</v>
      </c>
      <c r="AU177" s="146" t="s">
        <v>77</v>
      </c>
      <c r="AY177" s="18" t="s">
        <v>122</v>
      </c>
      <c r="BE177" s="147">
        <f>IF(N177="základní",J177,0)</f>
        <v>0</v>
      </c>
      <c r="BF177" s="147">
        <f>IF(N177="snížená",J177,0)</f>
        <v>0</v>
      </c>
      <c r="BG177" s="147">
        <f>IF(N177="zákl. přenesená",J177,0)</f>
        <v>0</v>
      </c>
      <c r="BH177" s="147">
        <f>IF(N177="sníž. přenesená",J177,0)</f>
        <v>0</v>
      </c>
      <c r="BI177" s="147">
        <f>IF(N177="nulová",J177,0)</f>
        <v>0</v>
      </c>
      <c r="BJ177" s="18" t="s">
        <v>73</v>
      </c>
      <c r="BK177" s="147">
        <f>ROUND(I177*H177,2)</f>
        <v>0</v>
      </c>
      <c r="BL177" s="18" t="s">
        <v>83</v>
      </c>
      <c r="BM177" s="146" t="s">
        <v>497</v>
      </c>
    </row>
    <row r="178" spans="1:65" s="2" customFormat="1" ht="29.25">
      <c r="A178" s="30"/>
      <c r="B178" s="31"/>
      <c r="C178" s="30"/>
      <c r="D178" s="148" t="s">
        <v>130</v>
      </c>
      <c r="E178" s="30"/>
      <c r="F178" s="149" t="s">
        <v>498</v>
      </c>
      <c r="G178" s="30"/>
      <c r="H178" s="30"/>
      <c r="I178" s="30"/>
      <c r="J178" s="30"/>
      <c r="K178" s="30"/>
      <c r="L178" s="31"/>
      <c r="M178" s="150"/>
      <c r="N178" s="151"/>
      <c r="O178" s="51"/>
      <c r="P178" s="51"/>
      <c r="Q178" s="51"/>
      <c r="R178" s="51"/>
      <c r="S178" s="51"/>
      <c r="T178" s="52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8" t="s">
        <v>130</v>
      </c>
      <c r="AU178" s="18" t="s">
        <v>77</v>
      </c>
    </row>
    <row r="179" spans="1:65" s="2" customFormat="1">
      <c r="A179" s="30"/>
      <c r="B179" s="31"/>
      <c r="C179" s="30"/>
      <c r="D179" s="152" t="s">
        <v>132</v>
      </c>
      <c r="E179" s="30"/>
      <c r="F179" s="153" t="s">
        <v>499</v>
      </c>
      <c r="G179" s="30"/>
      <c r="H179" s="30"/>
      <c r="I179" s="30"/>
      <c r="J179" s="30"/>
      <c r="K179" s="30"/>
      <c r="L179" s="31"/>
      <c r="M179" s="150"/>
      <c r="N179" s="151"/>
      <c r="O179" s="51"/>
      <c r="P179" s="51"/>
      <c r="Q179" s="51"/>
      <c r="R179" s="51"/>
      <c r="S179" s="51"/>
      <c r="T179" s="52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8" t="s">
        <v>132</v>
      </c>
      <c r="AU179" s="18" t="s">
        <v>77</v>
      </c>
    </row>
    <row r="180" spans="1:65" s="2" customFormat="1" ht="16.5" customHeight="1">
      <c r="A180" s="30"/>
      <c r="B180" s="135"/>
      <c r="C180" s="136" t="s">
        <v>246</v>
      </c>
      <c r="D180" s="136" t="s">
        <v>124</v>
      </c>
      <c r="E180" s="137" t="s">
        <v>235</v>
      </c>
      <c r="F180" s="138" t="s">
        <v>236</v>
      </c>
      <c r="G180" s="139" t="s">
        <v>151</v>
      </c>
      <c r="H180" s="140">
        <v>563.13900000000001</v>
      </c>
      <c r="I180" s="141"/>
      <c r="J180" s="141">
        <f>ROUND(I180*H180,2)</f>
        <v>0</v>
      </c>
      <c r="K180" s="138" t="s">
        <v>128</v>
      </c>
      <c r="L180" s="31"/>
      <c r="M180" s="142" t="s">
        <v>3</v>
      </c>
      <c r="N180" s="143" t="s">
        <v>39</v>
      </c>
      <c r="O180" s="144">
        <v>4.9000000000000002E-2</v>
      </c>
      <c r="P180" s="144">
        <f>O180*H180</f>
        <v>27.593811000000002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46" t="s">
        <v>83</v>
      </c>
      <c r="AT180" s="146" t="s">
        <v>124</v>
      </c>
      <c r="AU180" s="146" t="s">
        <v>77</v>
      </c>
      <c r="AY180" s="18" t="s">
        <v>122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8" t="s">
        <v>73</v>
      </c>
      <c r="BK180" s="147">
        <f>ROUND(I180*H180,2)</f>
        <v>0</v>
      </c>
      <c r="BL180" s="18" t="s">
        <v>83</v>
      </c>
      <c r="BM180" s="146" t="s">
        <v>500</v>
      </c>
    </row>
    <row r="181" spans="1:65" s="2" customFormat="1" ht="19.5">
      <c r="A181" s="30"/>
      <c r="B181" s="31"/>
      <c r="C181" s="30"/>
      <c r="D181" s="148" t="s">
        <v>130</v>
      </c>
      <c r="E181" s="30"/>
      <c r="F181" s="149" t="s">
        <v>238</v>
      </c>
      <c r="G181" s="30"/>
      <c r="H181" s="30"/>
      <c r="I181" s="30"/>
      <c r="J181" s="30"/>
      <c r="K181" s="30"/>
      <c r="L181" s="31"/>
      <c r="M181" s="150"/>
      <c r="N181" s="151"/>
      <c r="O181" s="51"/>
      <c r="P181" s="51"/>
      <c r="Q181" s="51"/>
      <c r="R181" s="51"/>
      <c r="S181" s="51"/>
      <c r="T181" s="52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8" t="s">
        <v>130</v>
      </c>
      <c r="AU181" s="18" t="s">
        <v>77</v>
      </c>
    </row>
    <row r="182" spans="1:65" s="2" customFormat="1">
      <c r="A182" s="30"/>
      <c r="B182" s="31"/>
      <c r="C182" s="30"/>
      <c r="D182" s="152" t="s">
        <v>132</v>
      </c>
      <c r="E182" s="30"/>
      <c r="F182" s="153" t="s">
        <v>239</v>
      </c>
      <c r="G182" s="30"/>
      <c r="H182" s="30"/>
      <c r="I182" s="30"/>
      <c r="J182" s="30"/>
      <c r="K182" s="30"/>
      <c r="L182" s="31"/>
      <c r="M182" s="150"/>
      <c r="N182" s="151"/>
      <c r="O182" s="51"/>
      <c r="P182" s="51"/>
      <c r="Q182" s="51"/>
      <c r="R182" s="51"/>
      <c r="S182" s="51"/>
      <c r="T182" s="52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8" t="s">
        <v>132</v>
      </c>
      <c r="AU182" s="18" t="s">
        <v>77</v>
      </c>
    </row>
    <row r="183" spans="1:65" s="2" customFormat="1" ht="21.75" customHeight="1">
      <c r="A183" s="30"/>
      <c r="B183" s="135"/>
      <c r="C183" s="136" t="s">
        <v>252</v>
      </c>
      <c r="D183" s="136" t="s">
        <v>124</v>
      </c>
      <c r="E183" s="137" t="s">
        <v>241</v>
      </c>
      <c r="F183" s="138" t="s">
        <v>242</v>
      </c>
      <c r="G183" s="139" t="s">
        <v>151</v>
      </c>
      <c r="H183" s="140">
        <v>28156.95</v>
      </c>
      <c r="I183" s="141"/>
      <c r="J183" s="141">
        <f>ROUND(I183*H183,2)</f>
        <v>0</v>
      </c>
      <c r="K183" s="138" t="s">
        <v>128</v>
      </c>
      <c r="L183" s="31"/>
      <c r="M183" s="142" t="s">
        <v>3</v>
      </c>
      <c r="N183" s="143" t="s">
        <v>39</v>
      </c>
      <c r="O183" s="144">
        <v>0</v>
      </c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46" t="s">
        <v>83</v>
      </c>
      <c r="AT183" s="146" t="s">
        <v>124</v>
      </c>
      <c r="AU183" s="146" t="s">
        <v>77</v>
      </c>
      <c r="AY183" s="18" t="s">
        <v>122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73</v>
      </c>
      <c r="BK183" s="147">
        <f>ROUND(I183*H183,2)</f>
        <v>0</v>
      </c>
      <c r="BL183" s="18" t="s">
        <v>83</v>
      </c>
      <c r="BM183" s="146" t="s">
        <v>501</v>
      </c>
    </row>
    <row r="184" spans="1:65" s="2" customFormat="1" ht="19.5">
      <c r="A184" s="30"/>
      <c r="B184" s="31"/>
      <c r="C184" s="30"/>
      <c r="D184" s="148" t="s">
        <v>130</v>
      </c>
      <c r="E184" s="30"/>
      <c r="F184" s="149" t="s">
        <v>244</v>
      </c>
      <c r="G184" s="30"/>
      <c r="H184" s="30"/>
      <c r="I184" s="30"/>
      <c r="J184" s="30"/>
      <c r="K184" s="30"/>
      <c r="L184" s="31"/>
      <c r="M184" s="150"/>
      <c r="N184" s="151"/>
      <c r="O184" s="51"/>
      <c r="P184" s="51"/>
      <c r="Q184" s="51"/>
      <c r="R184" s="51"/>
      <c r="S184" s="51"/>
      <c r="T184" s="52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8" t="s">
        <v>130</v>
      </c>
      <c r="AU184" s="18" t="s">
        <v>77</v>
      </c>
    </row>
    <row r="185" spans="1:65" s="2" customFormat="1">
      <c r="A185" s="30"/>
      <c r="B185" s="31"/>
      <c r="C185" s="30"/>
      <c r="D185" s="152" t="s">
        <v>132</v>
      </c>
      <c r="E185" s="30"/>
      <c r="F185" s="153" t="s">
        <v>245</v>
      </c>
      <c r="G185" s="30"/>
      <c r="H185" s="30"/>
      <c r="I185" s="30"/>
      <c r="J185" s="30"/>
      <c r="K185" s="30"/>
      <c r="L185" s="31"/>
      <c r="M185" s="150"/>
      <c r="N185" s="151"/>
      <c r="O185" s="51"/>
      <c r="P185" s="51"/>
      <c r="Q185" s="51"/>
      <c r="R185" s="51"/>
      <c r="S185" s="51"/>
      <c r="T185" s="52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8" t="s">
        <v>132</v>
      </c>
      <c r="AU185" s="18" t="s">
        <v>77</v>
      </c>
    </row>
    <row r="186" spans="1:65" s="14" customFormat="1">
      <c r="B186" s="160"/>
      <c r="D186" s="148" t="s">
        <v>134</v>
      </c>
      <c r="F186" s="162" t="s">
        <v>502</v>
      </c>
      <c r="H186" s="163">
        <v>28156.95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134</v>
      </c>
      <c r="AU186" s="161" t="s">
        <v>77</v>
      </c>
      <c r="AV186" s="14" t="s">
        <v>77</v>
      </c>
      <c r="AW186" s="14" t="s">
        <v>4</v>
      </c>
      <c r="AX186" s="14" t="s">
        <v>73</v>
      </c>
      <c r="AY186" s="161" t="s">
        <v>122</v>
      </c>
    </row>
    <row r="187" spans="1:65" s="2" customFormat="1" ht="21.75" customHeight="1">
      <c r="A187" s="30"/>
      <c r="B187" s="135"/>
      <c r="C187" s="136" t="s">
        <v>258</v>
      </c>
      <c r="D187" s="136" t="s">
        <v>124</v>
      </c>
      <c r="E187" s="137" t="s">
        <v>247</v>
      </c>
      <c r="F187" s="138" t="s">
        <v>248</v>
      </c>
      <c r="G187" s="139" t="s">
        <v>151</v>
      </c>
      <c r="H187" s="140">
        <v>563.13900000000001</v>
      </c>
      <c r="I187" s="141"/>
      <c r="J187" s="141">
        <f>ROUND(I187*H187,2)</f>
        <v>0</v>
      </c>
      <c r="K187" s="138" t="s">
        <v>128</v>
      </c>
      <c r="L187" s="31"/>
      <c r="M187" s="142" t="s">
        <v>3</v>
      </c>
      <c r="N187" s="143" t="s">
        <v>39</v>
      </c>
      <c r="O187" s="144">
        <v>3.3000000000000002E-2</v>
      </c>
      <c r="P187" s="144">
        <f>O187*H187</f>
        <v>18.583587000000001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46" t="s">
        <v>83</v>
      </c>
      <c r="AT187" s="146" t="s">
        <v>124</v>
      </c>
      <c r="AU187" s="146" t="s">
        <v>77</v>
      </c>
      <c r="AY187" s="18" t="s">
        <v>122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73</v>
      </c>
      <c r="BK187" s="147">
        <f>ROUND(I187*H187,2)</f>
        <v>0</v>
      </c>
      <c r="BL187" s="18" t="s">
        <v>83</v>
      </c>
      <c r="BM187" s="146" t="s">
        <v>503</v>
      </c>
    </row>
    <row r="188" spans="1:65" s="2" customFormat="1" ht="19.5">
      <c r="A188" s="30"/>
      <c r="B188" s="31"/>
      <c r="C188" s="30"/>
      <c r="D188" s="148" t="s">
        <v>130</v>
      </c>
      <c r="E188" s="30"/>
      <c r="F188" s="149" t="s">
        <v>250</v>
      </c>
      <c r="G188" s="30"/>
      <c r="H188" s="30"/>
      <c r="I188" s="30"/>
      <c r="J188" s="30"/>
      <c r="K188" s="30"/>
      <c r="L188" s="31"/>
      <c r="M188" s="150"/>
      <c r="N188" s="151"/>
      <c r="O188" s="51"/>
      <c r="P188" s="51"/>
      <c r="Q188" s="51"/>
      <c r="R188" s="51"/>
      <c r="S188" s="51"/>
      <c r="T188" s="52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8" t="s">
        <v>130</v>
      </c>
      <c r="AU188" s="18" t="s">
        <v>77</v>
      </c>
    </row>
    <row r="189" spans="1:65" s="2" customFormat="1">
      <c r="A189" s="30"/>
      <c r="B189" s="31"/>
      <c r="C189" s="30"/>
      <c r="D189" s="152" t="s">
        <v>132</v>
      </c>
      <c r="E189" s="30"/>
      <c r="F189" s="153" t="s">
        <v>251</v>
      </c>
      <c r="G189" s="30"/>
      <c r="H189" s="30"/>
      <c r="I189" s="30"/>
      <c r="J189" s="30"/>
      <c r="K189" s="30"/>
      <c r="L189" s="31"/>
      <c r="M189" s="150"/>
      <c r="N189" s="151"/>
      <c r="O189" s="51"/>
      <c r="P189" s="51"/>
      <c r="Q189" s="51"/>
      <c r="R189" s="51"/>
      <c r="S189" s="51"/>
      <c r="T189" s="52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8" t="s">
        <v>132</v>
      </c>
      <c r="AU189" s="18" t="s">
        <v>77</v>
      </c>
    </row>
    <row r="190" spans="1:65" s="2" customFormat="1" ht="24.2" customHeight="1">
      <c r="A190" s="30"/>
      <c r="B190" s="135"/>
      <c r="C190" s="136" t="s">
        <v>262</v>
      </c>
      <c r="D190" s="136" t="s">
        <v>124</v>
      </c>
      <c r="E190" s="137" t="s">
        <v>253</v>
      </c>
      <c r="F190" s="138" t="s">
        <v>254</v>
      </c>
      <c r="G190" s="139" t="s">
        <v>151</v>
      </c>
      <c r="H190" s="140">
        <v>585.96600000000001</v>
      </c>
      <c r="I190" s="141"/>
      <c r="J190" s="141">
        <f>ROUND(I190*H190,2)</f>
        <v>0</v>
      </c>
      <c r="K190" s="138" t="s">
        <v>128</v>
      </c>
      <c r="L190" s="31"/>
      <c r="M190" s="142" t="s">
        <v>3</v>
      </c>
      <c r="N190" s="143" t="s">
        <v>39</v>
      </c>
      <c r="O190" s="144">
        <v>0.183</v>
      </c>
      <c r="P190" s="144">
        <f>O190*H190</f>
        <v>107.23177800000001</v>
      </c>
      <c r="Q190" s="144">
        <v>0</v>
      </c>
      <c r="R190" s="144">
        <f>Q190*H190</f>
        <v>0</v>
      </c>
      <c r="S190" s="144">
        <v>2.9000000000000001E-2</v>
      </c>
      <c r="T190" s="145">
        <f>S190*H190</f>
        <v>16.993014000000002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46" t="s">
        <v>83</v>
      </c>
      <c r="AT190" s="146" t="s">
        <v>124</v>
      </c>
      <c r="AU190" s="146" t="s">
        <v>77</v>
      </c>
      <c r="AY190" s="18" t="s">
        <v>122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8" t="s">
        <v>73</v>
      </c>
      <c r="BK190" s="147">
        <f>ROUND(I190*H190,2)</f>
        <v>0</v>
      </c>
      <c r="BL190" s="18" t="s">
        <v>83</v>
      </c>
      <c r="BM190" s="146" t="s">
        <v>421</v>
      </c>
    </row>
    <row r="191" spans="1:65" s="2" customFormat="1" ht="19.5">
      <c r="A191" s="30"/>
      <c r="B191" s="31"/>
      <c r="C191" s="30"/>
      <c r="D191" s="148" t="s">
        <v>130</v>
      </c>
      <c r="E191" s="30"/>
      <c r="F191" s="149" t="s">
        <v>256</v>
      </c>
      <c r="G191" s="30"/>
      <c r="H191" s="30"/>
      <c r="I191" s="30"/>
      <c r="J191" s="30"/>
      <c r="K191" s="30"/>
      <c r="L191" s="31"/>
      <c r="M191" s="150"/>
      <c r="N191" s="151"/>
      <c r="O191" s="51"/>
      <c r="P191" s="51"/>
      <c r="Q191" s="51"/>
      <c r="R191" s="51"/>
      <c r="S191" s="51"/>
      <c r="T191" s="52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8" t="s">
        <v>130</v>
      </c>
      <c r="AU191" s="18" t="s">
        <v>77</v>
      </c>
    </row>
    <row r="192" spans="1:65" s="2" customFormat="1">
      <c r="A192" s="30"/>
      <c r="B192" s="31"/>
      <c r="C192" s="30"/>
      <c r="D192" s="152" t="s">
        <v>132</v>
      </c>
      <c r="E192" s="30"/>
      <c r="F192" s="153" t="s">
        <v>257</v>
      </c>
      <c r="G192" s="30"/>
      <c r="H192" s="30"/>
      <c r="I192" s="30"/>
      <c r="J192" s="30"/>
      <c r="K192" s="30"/>
      <c r="L192" s="31"/>
      <c r="M192" s="150"/>
      <c r="N192" s="151"/>
      <c r="O192" s="51"/>
      <c r="P192" s="51"/>
      <c r="Q192" s="51"/>
      <c r="R192" s="51"/>
      <c r="S192" s="51"/>
      <c r="T192" s="52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8" t="s">
        <v>132</v>
      </c>
      <c r="AU192" s="18" t="s">
        <v>77</v>
      </c>
    </row>
    <row r="193" spans="1:65" s="2" customFormat="1" ht="24.2" customHeight="1">
      <c r="A193" s="30"/>
      <c r="B193" s="135"/>
      <c r="C193" s="136" t="s">
        <v>8</v>
      </c>
      <c r="D193" s="136" t="s">
        <v>124</v>
      </c>
      <c r="E193" s="137" t="s">
        <v>259</v>
      </c>
      <c r="F193" s="138" t="s">
        <v>260</v>
      </c>
      <c r="G193" s="139" t="s">
        <v>151</v>
      </c>
      <c r="H193" s="140">
        <v>585.96600000000001</v>
      </c>
      <c r="I193" s="141"/>
      <c r="J193" s="141">
        <f>ROUND(I193*H193,2)</f>
        <v>0</v>
      </c>
      <c r="K193" s="138" t="s">
        <v>3</v>
      </c>
      <c r="L193" s="31"/>
      <c r="M193" s="142" t="s">
        <v>3</v>
      </c>
      <c r="N193" s="143" t="s">
        <v>39</v>
      </c>
      <c r="O193" s="144">
        <v>0.51</v>
      </c>
      <c r="P193" s="144">
        <f>O193*H193</f>
        <v>298.84266000000002</v>
      </c>
      <c r="Q193" s="144">
        <v>0</v>
      </c>
      <c r="R193" s="144">
        <f>Q193*H193</f>
        <v>0</v>
      </c>
      <c r="S193" s="144">
        <v>0</v>
      </c>
      <c r="T193" s="145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46" t="s">
        <v>83</v>
      </c>
      <c r="AT193" s="146" t="s">
        <v>124</v>
      </c>
      <c r="AU193" s="146" t="s">
        <v>77</v>
      </c>
      <c r="AY193" s="18" t="s">
        <v>122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8" t="s">
        <v>73</v>
      </c>
      <c r="BK193" s="147">
        <f>ROUND(I193*H193,2)</f>
        <v>0</v>
      </c>
      <c r="BL193" s="18" t="s">
        <v>83</v>
      </c>
      <c r="BM193" s="146" t="s">
        <v>422</v>
      </c>
    </row>
    <row r="194" spans="1:65" s="2" customFormat="1" ht="19.5">
      <c r="A194" s="30"/>
      <c r="B194" s="31"/>
      <c r="C194" s="30"/>
      <c r="D194" s="148" t="s">
        <v>130</v>
      </c>
      <c r="E194" s="30"/>
      <c r="F194" s="149" t="s">
        <v>260</v>
      </c>
      <c r="G194" s="30"/>
      <c r="H194" s="30"/>
      <c r="I194" s="30"/>
      <c r="J194" s="30"/>
      <c r="K194" s="30"/>
      <c r="L194" s="31"/>
      <c r="M194" s="150"/>
      <c r="N194" s="151"/>
      <c r="O194" s="51"/>
      <c r="P194" s="51"/>
      <c r="Q194" s="51"/>
      <c r="R194" s="51"/>
      <c r="S194" s="51"/>
      <c r="T194" s="52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8" t="s">
        <v>130</v>
      </c>
      <c r="AU194" s="18" t="s">
        <v>77</v>
      </c>
    </row>
    <row r="195" spans="1:65" s="2" customFormat="1" ht="16.5" customHeight="1">
      <c r="A195" s="30"/>
      <c r="B195" s="135"/>
      <c r="C195" s="175" t="s">
        <v>275</v>
      </c>
      <c r="D195" s="175" t="s">
        <v>263</v>
      </c>
      <c r="E195" s="176" t="s">
        <v>264</v>
      </c>
      <c r="F195" s="177" t="s">
        <v>265</v>
      </c>
      <c r="G195" s="178" t="s">
        <v>151</v>
      </c>
      <c r="H195" s="179">
        <v>585.96600000000001</v>
      </c>
      <c r="I195" s="180"/>
      <c r="J195" s="180">
        <f>ROUND(I195*H195,2)</f>
        <v>0</v>
      </c>
      <c r="K195" s="177" t="s">
        <v>3</v>
      </c>
      <c r="L195" s="181"/>
      <c r="M195" s="182" t="s">
        <v>3</v>
      </c>
      <c r="N195" s="183" t="s">
        <v>39</v>
      </c>
      <c r="O195" s="144">
        <v>0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46" t="s">
        <v>184</v>
      </c>
      <c r="AT195" s="146" t="s">
        <v>263</v>
      </c>
      <c r="AU195" s="146" t="s">
        <v>77</v>
      </c>
      <c r="AY195" s="18" t="s">
        <v>122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8" t="s">
        <v>73</v>
      </c>
      <c r="BK195" s="147">
        <f>ROUND(I195*H195,2)</f>
        <v>0</v>
      </c>
      <c r="BL195" s="18" t="s">
        <v>83</v>
      </c>
      <c r="BM195" s="146" t="s">
        <v>423</v>
      </c>
    </row>
    <row r="196" spans="1:65" s="2" customFormat="1">
      <c r="A196" s="30"/>
      <c r="B196" s="31"/>
      <c r="C196" s="30"/>
      <c r="D196" s="148" t="s">
        <v>130</v>
      </c>
      <c r="E196" s="30"/>
      <c r="F196" s="149" t="s">
        <v>265</v>
      </c>
      <c r="G196" s="30"/>
      <c r="H196" s="30"/>
      <c r="I196" s="30"/>
      <c r="J196" s="30"/>
      <c r="K196" s="30"/>
      <c r="L196" s="31"/>
      <c r="M196" s="150"/>
      <c r="N196" s="151"/>
      <c r="O196" s="51"/>
      <c r="P196" s="51"/>
      <c r="Q196" s="51"/>
      <c r="R196" s="51"/>
      <c r="S196" s="51"/>
      <c r="T196" s="52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8" t="s">
        <v>130</v>
      </c>
      <c r="AU196" s="18" t="s">
        <v>77</v>
      </c>
    </row>
    <row r="197" spans="1:65" s="12" customFormat="1" ht="22.9" customHeight="1">
      <c r="B197" s="123"/>
      <c r="D197" s="124" t="s">
        <v>67</v>
      </c>
      <c r="E197" s="133" t="s">
        <v>267</v>
      </c>
      <c r="F197" s="133" t="s">
        <v>268</v>
      </c>
      <c r="J197" s="134">
        <f>BK197</f>
        <v>0</v>
      </c>
      <c r="L197" s="123"/>
      <c r="M197" s="127"/>
      <c r="N197" s="128"/>
      <c r="O197" s="128"/>
      <c r="P197" s="129">
        <f>SUM(P198:P210)</f>
        <v>77.340980999999999</v>
      </c>
      <c r="Q197" s="128"/>
      <c r="R197" s="129">
        <f>SUM(R198:R210)</f>
        <v>0</v>
      </c>
      <c r="S197" s="128"/>
      <c r="T197" s="130">
        <f>SUM(T198:T210)</f>
        <v>0</v>
      </c>
      <c r="AR197" s="124" t="s">
        <v>73</v>
      </c>
      <c r="AT197" s="131" t="s">
        <v>67</v>
      </c>
      <c r="AU197" s="131" t="s">
        <v>73</v>
      </c>
      <c r="AY197" s="124" t="s">
        <v>122</v>
      </c>
      <c r="BK197" s="132">
        <f>SUM(BK198:BK210)</f>
        <v>0</v>
      </c>
    </row>
    <row r="198" spans="1:65" s="2" customFormat="1" ht="24.2" customHeight="1">
      <c r="A198" s="30"/>
      <c r="B198" s="135"/>
      <c r="C198" s="136" t="s">
        <v>281</v>
      </c>
      <c r="D198" s="136" t="s">
        <v>124</v>
      </c>
      <c r="E198" s="137" t="s">
        <v>269</v>
      </c>
      <c r="F198" s="138" t="s">
        <v>270</v>
      </c>
      <c r="G198" s="139" t="s">
        <v>271</v>
      </c>
      <c r="H198" s="140">
        <v>17.228999999999999</v>
      </c>
      <c r="I198" s="141"/>
      <c r="J198" s="141">
        <f>ROUND(I198*H198,2)</f>
        <v>0</v>
      </c>
      <c r="K198" s="138" t="s">
        <v>128</v>
      </c>
      <c r="L198" s="31"/>
      <c r="M198" s="142" t="s">
        <v>3</v>
      </c>
      <c r="N198" s="143" t="s">
        <v>39</v>
      </c>
      <c r="O198" s="144">
        <v>4.25</v>
      </c>
      <c r="P198" s="144">
        <f>O198*H198</f>
        <v>73.223249999999993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46" t="s">
        <v>83</v>
      </c>
      <c r="AT198" s="146" t="s">
        <v>124</v>
      </c>
      <c r="AU198" s="146" t="s">
        <v>77</v>
      </c>
      <c r="AY198" s="18" t="s">
        <v>122</v>
      </c>
      <c r="BE198" s="147">
        <f>IF(N198="základní",J198,0)</f>
        <v>0</v>
      </c>
      <c r="BF198" s="147">
        <f>IF(N198="snížená",J198,0)</f>
        <v>0</v>
      </c>
      <c r="BG198" s="147">
        <f>IF(N198="zákl. přenesená",J198,0)</f>
        <v>0</v>
      </c>
      <c r="BH198" s="147">
        <f>IF(N198="sníž. přenesená",J198,0)</f>
        <v>0</v>
      </c>
      <c r="BI198" s="147">
        <f>IF(N198="nulová",J198,0)</f>
        <v>0</v>
      </c>
      <c r="BJ198" s="18" t="s">
        <v>73</v>
      </c>
      <c r="BK198" s="147">
        <f>ROUND(I198*H198,2)</f>
        <v>0</v>
      </c>
      <c r="BL198" s="18" t="s">
        <v>83</v>
      </c>
      <c r="BM198" s="146" t="s">
        <v>424</v>
      </c>
    </row>
    <row r="199" spans="1:65" s="2" customFormat="1" ht="19.5">
      <c r="A199" s="30"/>
      <c r="B199" s="31"/>
      <c r="C199" s="30"/>
      <c r="D199" s="148" t="s">
        <v>130</v>
      </c>
      <c r="E199" s="30"/>
      <c r="F199" s="149" t="s">
        <v>273</v>
      </c>
      <c r="G199" s="30"/>
      <c r="H199" s="30"/>
      <c r="I199" s="30"/>
      <c r="J199" s="30"/>
      <c r="K199" s="30"/>
      <c r="L199" s="31"/>
      <c r="M199" s="150"/>
      <c r="N199" s="151"/>
      <c r="O199" s="51"/>
      <c r="P199" s="51"/>
      <c r="Q199" s="51"/>
      <c r="R199" s="51"/>
      <c r="S199" s="51"/>
      <c r="T199" s="52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8" t="s">
        <v>130</v>
      </c>
      <c r="AU199" s="18" t="s">
        <v>77</v>
      </c>
    </row>
    <row r="200" spans="1:65" s="2" customFormat="1">
      <c r="A200" s="30"/>
      <c r="B200" s="31"/>
      <c r="C200" s="30"/>
      <c r="D200" s="152" t="s">
        <v>132</v>
      </c>
      <c r="E200" s="30"/>
      <c r="F200" s="153" t="s">
        <v>274</v>
      </c>
      <c r="G200" s="30"/>
      <c r="H200" s="30"/>
      <c r="I200" s="30"/>
      <c r="J200" s="30"/>
      <c r="K200" s="30"/>
      <c r="L200" s="31"/>
      <c r="M200" s="150"/>
      <c r="N200" s="151"/>
      <c r="O200" s="51"/>
      <c r="P200" s="51"/>
      <c r="Q200" s="51"/>
      <c r="R200" s="51"/>
      <c r="S200" s="51"/>
      <c r="T200" s="52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8" t="s">
        <v>132</v>
      </c>
      <c r="AU200" s="18" t="s">
        <v>77</v>
      </c>
    </row>
    <row r="201" spans="1:65" s="2" customFormat="1" ht="24.2" customHeight="1">
      <c r="A201" s="30"/>
      <c r="B201" s="135"/>
      <c r="C201" s="136" t="s">
        <v>288</v>
      </c>
      <c r="D201" s="136" t="s">
        <v>124</v>
      </c>
      <c r="E201" s="137" t="s">
        <v>276</v>
      </c>
      <c r="F201" s="138" t="s">
        <v>277</v>
      </c>
      <c r="G201" s="139" t="s">
        <v>271</v>
      </c>
      <c r="H201" s="140">
        <v>17.228999999999999</v>
      </c>
      <c r="I201" s="141"/>
      <c r="J201" s="141">
        <f>ROUND(I201*H201,2)</f>
        <v>0</v>
      </c>
      <c r="K201" s="138" t="s">
        <v>128</v>
      </c>
      <c r="L201" s="31"/>
      <c r="M201" s="142" t="s">
        <v>3</v>
      </c>
      <c r="N201" s="143" t="s">
        <v>39</v>
      </c>
      <c r="O201" s="144">
        <v>0.125</v>
      </c>
      <c r="P201" s="144">
        <f>O201*H201</f>
        <v>2.1536249999999999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46" t="s">
        <v>83</v>
      </c>
      <c r="AT201" s="146" t="s">
        <v>124</v>
      </c>
      <c r="AU201" s="146" t="s">
        <v>77</v>
      </c>
      <c r="AY201" s="18" t="s">
        <v>122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8" t="s">
        <v>73</v>
      </c>
      <c r="BK201" s="147">
        <f>ROUND(I201*H201,2)</f>
        <v>0</v>
      </c>
      <c r="BL201" s="18" t="s">
        <v>83</v>
      </c>
      <c r="BM201" s="146" t="s">
        <v>425</v>
      </c>
    </row>
    <row r="202" spans="1:65" s="2" customFormat="1" ht="19.5">
      <c r="A202" s="30"/>
      <c r="B202" s="31"/>
      <c r="C202" s="30"/>
      <c r="D202" s="148" t="s">
        <v>130</v>
      </c>
      <c r="E202" s="30"/>
      <c r="F202" s="149" t="s">
        <v>279</v>
      </c>
      <c r="G202" s="30"/>
      <c r="H202" s="30"/>
      <c r="I202" s="30"/>
      <c r="J202" s="30"/>
      <c r="K202" s="30"/>
      <c r="L202" s="31"/>
      <c r="M202" s="150"/>
      <c r="N202" s="151"/>
      <c r="O202" s="51"/>
      <c r="P202" s="51"/>
      <c r="Q202" s="51"/>
      <c r="R202" s="51"/>
      <c r="S202" s="51"/>
      <c r="T202" s="52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8" t="s">
        <v>130</v>
      </c>
      <c r="AU202" s="18" t="s">
        <v>77</v>
      </c>
    </row>
    <row r="203" spans="1:65" s="2" customFormat="1">
      <c r="A203" s="30"/>
      <c r="B203" s="31"/>
      <c r="C203" s="30"/>
      <c r="D203" s="152" t="s">
        <v>132</v>
      </c>
      <c r="E203" s="30"/>
      <c r="F203" s="153" t="s">
        <v>280</v>
      </c>
      <c r="G203" s="30"/>
      <c r="H203" s="30"/>
      <c r="I203" s="30"/>
      <c r="J203" s="30"/>
      <c r="K203" s="30"/>
      <c r="L203" s="31"/>
      <c r="M203" s="150"/>
      <c r="N203" s="151"/>
      <c r="O203" s="51"/>
      <c r="P203" s="51"/>
      <c r="Q203" s="51"/>
      <c r="R203" s="51"/>
      <c r="S203" s="51"/>
      <c r="T203" s="52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8" t="s">
        <v>132</v>
      </c>
      <c r="AU203" s="18" t="s">
        <v>77</v>
      </c>
    </row>
    <row r="204" spans="1:65" s="2" customFormat="1" ht="24.2" customHeight="1">
      <c r="A204" s="30"/>
      <c r="B204" s="135"/>
      <c r="C204" s="136" t="s">
        <v>298</v>
      </c>
      <c r="D204" s="136" t="s">
        <v>124</v>
      </c>
      <c r="E204" s="137" t="s">
        <v>282</v>
      </c>
      <c r="F204" s="138" t="s">
        <v>283</v>
      </c>
      <c r="G204" s="139" t="s">
        <v>271</v>
      </c>
      <c r="H204" s="140">
        <v>327.351</v>
      </c>
      <c r="I204" s="141"/>
      <c r="J204" s="141">
        <f>ROUND(I204*H204,2)</f>
        <v>0</v>
      </c>
      <c r="K204" s="138" t="s">
        <v>128</v>
      </c>
      <c r="L204" s="31"/>
      <c r="M204" s="142" t="s">
        <v>3</v>
      </c>
      <c r="N204" s="143" t="s">
        <v>39</v>
      </c>
      <c r="O204" s="144">
        <v>6.0000000000000001E-3</v>
      </c>
      <c r="P204" s="144">
        <f>O204*H204</f>
        <v>1.9641060000000001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46" t="s">
        <v>83</v>
      </c>
      <c r="AT204" s="146" t="s">
        <v>124</v>
      </c>
      <c r="AU204" s="146" t="s">
        <v>77</v>
      </c>
      <c r="AY204" s="18" t="s">
        <v>122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8" t="s">
        <v>73</v>
      </c>
      <c r="BK204" s="147">
        <f>ROUND(I204*H204,2)</f>
        <v>0</v>
      </c>
      <c r="BL204" s="18" t="s">
        <v>83</v>
      </c>
      <c r="BM204" s="146" t="s">
        <v>426</v>
      </c>
    </row>
    <row r="205" spans="1:65" s="2" customFormat="1" ht="29.25">
      <c r="A205" s="30"/>
      <c r="B205" s="31"/>
      <c r="C205" s="30"/>
      <c r="D205" s="148" t="s">
        <v>130</v>
      </c>
      <c r="E205" s="30"/>
      <c r="F205" s="149" t="s">
        <v>285</v>
      </c>
      <c r="G205" s="30"/>
      <c r="H205" s="30"/>
      <c r="I205" s="30"/>
      <c r="J205" s="30"/>
      <c r="K205" s="30"/>
      <c r="L205" s="31"/>
      <c r="M205" s="150"/>
      <c r="N205" s="151"/>
      <c r="O205" s="51"/>
      <c r="P205" s="51"/>
      <c r="Q205" s="51"/>
      <c r="R205" s="51"/>
      <c r="S205" s="51"/>
      <c r="T205" s="52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8" t="s">
        <v>130</v>
      </c>
      <c r="AU205" s="18" t="s">
        <v>77</v>
      </c>
    </row>
    <row r="206" spans="1:65" s="2" customFormat="1">
      <c r="A206" s="30"/>
      <c r="B206" s="31"/>
      <c r="C206" s="30"/>
      <c r="D206" s="152" t="s">
        <v>132</v>
      </c>
      <c r="E206" s="30"/>
      <c r="F206" s="153" t="s">
        <v>286</v>
      </c>
      <c r="G206" s="30"/>
      <c r="H206" s="30"/>
      <c r="I206" s="30"/>
      <c r="J206" s="30"/>
      <c r="K206" s="30"/>
      <c r="L206" s="31"/>
      <c r="M206" s="150"/>
      <c r="N206" s="151"/>
      <c r="O206" s="51"/>
      <c r="P206" s="51"/>
      <c r="Q206" s="51"/>
      <c r="R206" s="51"/>
      <c r="S206" s="51"/>
      <c r="T206" s="52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8" t="s">
        <v>132</v>
      </c>
      <c r="AU206" s="18" t="s">
        <v>77</v>
      </c>
    </row>
    <row r="207" spans="1:65" s="14" customFormat="1">
      <c r="B207" s="160"/>
      <c r="D207" s="148" t="s">
        <v>134</v>
      </c>
      <c r="F207" s="162" t="s">
        <v>504</v>
      </c>
      <c r="H207" s="163">
        <v>327.351</v>
      </c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134</v>
      </c>
      <c r="AU207" s="161" t="s">
        <v>77</v>
      </c>
      <c r="AV207" s="14" t="s">
        <v>77</v>
      </c>
      <c r="AW207" s="14" t="s">
        <v>4</v>
      </c>
      <c r="AX207" s="14" t="s">
        <v>73</v>
      </c>
      <c r="AY207" s="161" t="s">
        <v>122</v>
      </c>
    </row>
    <row r="208" spans="1:65" s="2" customFormat="1" ht="37.9" customHeight="1">
      <c r="A208" s="30"/>
      <c r="B208" s="135"/>
      <c r="C208" s="136" t="s">
        <v>306</v>
      </c>
      <c r="D208" s="136" t="s">
        <v>124</v>
      </c>
      <c r="E208" s="137" t="s">
        <v>289</v>
      </c>
      <c r="F208" s="138" t="s">
        <v>290</v>
      </c>
      <c r="G208" s="139" t="s">
        <v>271</v>
      </c>
      <c r="H208" s="140">
        <v>17.228999999999999</v>
      </c>
      <c r="I208" s="141"/>
      <c r="J208" s="141">
        <f>ROUND(I208*H208,2)</f>
        <v>0</v>
      </c>
      <c r="K208" s="138" t="s">
        <v>128</v>
      </c>
      <c r="L208" s="31"/>
      <c r="M208" s="142" t="s">
        <v>3</v>
      </c>
      <c r="N208" s="143" t="s">
        <v>39</v>
      </c>
      <c r="O208" s="144">
        <v>0</v>
      </c>
      <c r="P208" s="144">
        <f>O208*H208</f>
        <v>0</v>
      </c>
      <c r="Q208" s="144">
        <v>0</v>
      </c>
      <c r="R208" s="144">
        <f>Q208*H208</f>
        <v>0</v>
      </c>
      <c r="S208" s="144">
        <v>0</v>
      </c>
      <c r="T208" s="145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46" t="s">
        <v>83</v>
      </c>
      <c r="AT208" s="146" t="s">
        <v>124</v>
      </c>
      <c r="AU208" s="146" t="s">
        <v>77</v>
      </c>
      <c r="AY208" s="18" t="s">
        <v>122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8" t="s">
        <v>73</v>
      </c>
      <c r="BK208" s="147">
        <f>ROUND(I208*H208,2)</f>
        <v>0</v>
      </c>
      <c r="BL208" s="18" t="s">
        <v>83</v>
      </c>
      <c r="BM208" s="146" t="s">
        <v>428</v>
      </c>
    </row>
    <row r="209" spans="1:65" s="2" customFormat="1" ht="29.25">
      <c r="A209" s="30"/>
      <c r="B209" s="31"/>
      <c r="C209" s="30"/>
      <c r="D209" s="148" t="s">
        <v>130</v>
      </c>
      <c r="E209" s="30"/>
      <c r="F209" s="149" t="s">
        <v>292</v>
      </c>
      <c r="G209" s="30"/>
      <c r="H209" s="30"/>
      <c r="I209" s="30"/>
      <c r="J209" s="30"/>
      <c r="K209" s="30"/>
      <c r="L209" s="31"/>
      <c r="M209" s="150"/>
      <c r="N209" s="151"/>
      <c r="O209" s="51"/>
      <c r="P209" s="51"/>
      <c r="Q209" s="51"/>
      <c r="R209" s="51"/>
      <c r="S209" s="51"/>
      <c r="T209" s="52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8" t="s">
        <v>130</v>
      </c>
      <c r="AU209" s="18" t="s">
        <v>77</v>
      </c>
    </row>
    <row r="210" spans="1:65" s="2" customFormat="1">
      <c r="A210" s="30"/>
      <c r="B210" s="31"/>
      <c r="C210" s="30"/>
      <c r="D210" s="152" t="s">
        <v>132</v>
      </c>
      <c r="E210" s="30"/>
      <c r="F210" s="153" t="s">
        <v>293</v>
      </c>
      <c r="G210" s="30"/>
      <c r="H210" s="30"/>
      <c r="I210" s="30"/>
      <c r="J210" s="30"/>
      <c r="K210" s="30"/>
      <c r="L210" s="31"/>
      <c r="M210" s="150"/>
      <c r="N210" s="151"/>
      <c r="O210" s="51"/>
      <c r="P210" s="51"/>
      <c r="Q210" s="51"/>
      <c r="R210" s="51"/>
      <c r="S210" s="51"/>
      <c r="T210" s="52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8" t="s">
        <v>132</v>
      </c>
      <c r="AU210" s="18" t="s">
        <v>77</v>
      </c>
    </row>
    <row r="211" spans="1:65" s="12" customFormat="1" ht="25.9" customHeight="1">
      <c r="B211" s="123"/>
      <c r="D211" s="124" t="s">
        <v>67</v>
      </c>
      <c r="E211" s="125" t="s">
        <v>294</v>
      </c>
      <c r="F211" s="125" t="s">
        <v>295</v>
      </c>
      <c r="J211" s="126">
        <f>BK211</f>
        <v>0</v>
      </c>
      <c r="L211" s="123"/>
      <c r="M211" s="127"/>
      <c r="N211" s="128"/>
      <c r="O211" s="128"/>
      <c r="P211" s="129">
        <f>P212+P224+P246</f>
        <v>312.80107500000003</v>
      </c>
      <c r="Q211" s="128"/>
      <c r="R211" s="129">
        <f>R212+R224+R246</f>
        <v>1.0010865200000001</v>
      </c>
      <c r="S211" s="128"/>
      <c r="T211" s="130">
        <f>T212+T224+T246</f>
        <v>0.23565820000000001</v>
      </c>
      <c r="AR211" s="124" t="s">
        <v>77</v>
      </c>
      <c r="AT211" s="131" t="s">
        <v>67</v>
      </c>
      <c r="AU211" s="131" t="s">
        <v>68</v>
      </c>
      <c r="AY211" s="124" t="s">
        <v>122</v>
      </c>
      <c r="BK211" s="132">
        <f>BK212+BK224+BK246</f>
        <v>0</v>
      </c>
    </row>
    <row r="212" spans="1:65" s="12" customFormat="1" ht="22.9" customHeight="1">
      <c r="B212" s="123"/>
      <c r="D212" s="124" t="s">
        <v>67</v>
      </c>
      <c r="E212" s="133" t="s">
        <v>296</v>
      </c>
      <c r="F212" s="133" t="s">
        <v>297</v>
      </c>
      <c r="J212" s="134">
        <f>BK212</f>
        <v>0</v>
      </c>
      <c r="L212" s="123"/>
      <c r="M212" s="127"/>
      <c r="N212" s="128"/>
      <c r="O212" s="128"/>
      <c r="P212" s="129">
        <f>SUM(P213:P223)</f>
        <v>10.694962</v>
      </c>
      <c r="Q212" s="128"/>
      <c r="R212" s="129">
        <f>SUM(R213:R223)</f>
        <v>0</v>
      </c>
      <c r="S212" s="128"/>
      <c r="T212" s="130">
        <f>SUM(T213:T223)</f>
        <v>5.6633199999999995E-2</v>
      </c>
      <c r="AR212" s="124" t="s">
        <v>77</v>
      </c>
      <c r="AT212" s="131" t="s">
        <v>67</v>
      </c>
      <c r="AU212" s="131" t="s">
        <v>73</v>
      </c>
      <c r="AY212" s="124" t="s">
        <v>122</v>
      </c>
      <c r="BK212" s="132">
        <f>SUM(BK213:BK223)</f>
        <v>0</v>
      </c>
    </row>
    <row r="213" spans="1:65" s="2" customFormat="1" ht="16.5" customHeight="1">
      <c r="A213" s="30"/>
      <c r="B213" s="135"/>
      <c r="C213" s="136" t="s">
        <v>313</v>
      </c>
      <c r="D213" s="136" t="s">
        <v>124</v>
      </c>
      <c r="E213" s="137" t="s">
        <v>299</v>
      </c>
      <c r="F213" s="138" t="s">
        <v>300</v>
      </c>
      <c r="G213" s="139" t="s">
        <v>140</v>
      </c>
      <c r="H213" s="140">
        <v>21.782</v>
      </c>
      <c r="I213" s="141"/>
      <c r="J213" s="141">
        <f>ROUND(I213*H213,2)</f>
        <v>0</v>
      </c>
      <c r="K213" s="138" t="s">
        <v>128</v>
      </c>
      <c r="L213" s="31"/>
      <c r="M213" s="142" t="s">
        <v>3</v>
      </c>
      <c r="N213" s="143" t="s">
        <v>39</v>
      </c>
      <c r="O213" s="144">
        <v>0.246</v>
      </c>
      <c r="P213" s="144">
        <f>O213*H213</f>
        <v>5.3583720000000001</v>
      </c>
      <c r="Q213" s="144">
        <v>0</v>
      </c>
      <c r="R213" s="144">
        <f>Q213*H213</f>
        <v>0</v>
      </c>
      <c r="S213" s="144">
        <v>2.5999999999999999E-3</v>
      </c>
      <c r="T213" s="145">
        <f>S213*H213</f>
        <v>5.6633199999999995E-2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46" t="s">
        <v>240</v>
      </c>
      <c r="AT213" s="146" t="s">
        <v>124</v>
      </c>
      <c r="AU213" s="146" t="s">
        <v>77</v>
      </c>
      <c r="AY213" s="18" t="s">
        <v>122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73</v>
      </c>
      <c r="BK213" s="147">
        <f>ROUND(I213*H213,2)</f>
        <v>0</v>
      </c>
      <c r="BL213" s="18" t="s">
        <v>240</v>
      </c>
      <c r="BM213" s="146" t="s">
        <v>429</v>
      </c>
    </row>
    <row r="214" spans="1:65" s="2" customFormat="1" ht="19.5">
      <c r="A214" s="30"/>
      <c r="B214" s="31"/>
      <c r="C214" s="30"/>
      <c r="D214" s="148" t="s">
        <v>130</v>
      </c>
      <c r="E214" s="30"/>
      <c r="F214" s="149" t="s">
        <v>302</v>
      </c>
      <c r="G214" s="30"/>
      <c r="H214" s="30"/>
      <c r="I214" s="30"/>
      <c r="J214" s="30"/>
      <c r="K214" s="30"/>
      <c r="L214" s="31"/>
      <c r="M214" s="150"/>
      <c r="N214" s="151"/>
      <c r="O214" s="51"/>
      <c r="P214" s="51"/>
      <c r="Q214" s="51"/>
      <c r="R214" s="51"/>
      <c r="S214" s="51"/>
      <c r="T214" s="52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8" t="s">
        <v>130</v>
      </c>
      <c r="AU214" s="18" t="s">
        <v>77</v>
      </c>
    </row>
    <row r="215" spans="1:65" s="2" customFormat="1">
      <c r="A215" s="30"/>
      <c r="B215" s="31"/>
      <c r="C215" s="30"/>
      <c r="D215" s="152" t="s">
        <v>132</v>
      </c>
      <c r="E215" s="30"/>
      <c r="F215" s="153" t="s">
        <v>303</v>
      </c>
      <c r="G215" s="30"/>
      <c r="H215" s="30"/>
      <c r="I215" s="30"/>
      <c r="J215" s="30"/>
      <c r="K215" s="30"/>
      <c r="L215" s="31"/>
      <c r="M215" s="150"/>
      <c r="N215" s="151"/>
      <c r="O215" s="51"/>
      <c r="P215" s="51"/>
      <c r="Q215" s="51"/>
      <c r="R215" s="51"/>
      <c r="S215" s="51"/>
      <c r="T215" s="52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8" t="s">
        <v>132</v>
      </c>
      <c r="AU215" s="18" t="s">
        <v>77</v>
      </c>
    </row>
    <row r="216" spans="1:65" s="2" customFormat="1" ht="19.5">
      <c r="A216" s="30"/>
      <c r="B216" s="31"/>
      <c r="C216" s="30"/>
      <c r="D216" s="148" t="s">
        <v>210</v>
      </c>
      <c r="E216" s="30"/>
      <c r="F216" s="174" t="s">
        <v>304</v>
      </c>
      <c r="G216" s="30"/>
      <c r="H216" s="30"/>
      <c r="I216" s="30"/>
      <c r="J216" s="30"/>
      <c r="K216" s="30"/>
      <c r="L216" s="31"/>
      <c r="M216" s="150"/>
      <c r="N216" s="151"/>
      <c r="O216" s="51"/>
      <c r="P216" s="51"/>
      <c r="Q216" s="51"/>
      <c r="R216" s="51"/>
      <c r="S216" s="51"/>
      <c r="T216" s="52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8" t="s">
        <v>210</v>
      </c>
      <c r="AU216" s="18" t="s">
        <v>77</v>
      </c>
    </row>
    <row r="217" spans="1:65" s="14" customFormat="1">
      <c r="B217" s="160"/>
      <c r="D217" s="148" t="s">
        <v>134</v>
      </c>
      <c r="E217" s="161" t="s">
        <v>3</v>
      </c>
      <c r="F217" s="162" t="s">
        <v>505</v>
      </c>
      <c r="H217" s="163">
        <v>21.782</v>
      </c>
      <c r="L217" s="160"/>
      <c r="M217" s="164"/>
      <c r="N217" s="165"/>
      <c r="O217" s="165"/>
      <c r="P217" s="165"/>
      <c r="Q217" s="165"/>
      <c r="R217" s="165"/>
      <c r="S217" s="165"/>
      <c r="T217" s="166"/>
      <c r="AT217" s="161" t="s">
        <v>134</v>
      </c>
      <c r="AU217" s="161" t="s">
        <v>77</v>
      </c>
      <c r="AV217" s="14" t="s">
        <v>77</v>
      </c>
      <c r="AW217" s="14" t="s">
        <v>29</v>
      </c>
      <c r="AX217" s="14" t="s">
        <v>73</v>
      </c>
      <c r="AY217" s="161" t="s">
        <v>122</v>
      </c>
    </row>
    <row r="218" spans="1:65" s="2" customFormat="1" ht="16.5" customHeight="1">
      <c r="A218" s="30"/>
      <c r="B218" s="135"/>
      <c r="C218" s="136" t="s">
        <v>320</v>
      </c>
      <c r="D218" s="136" t="s">
        <v>124</v>
      </c>
      <c r="E218" s="137" t="s">
        <v>314</v>
      </c>
      <c r="F218" s="138" t="s">
        <v>315</v>
      </c>
      <c r="G218" s="139" t="s">
        <v>140</v>
      </c>
      <c r="H218" s="140">
        <v>21.782</v>
      </c>
      <c r="I218" s="141"/>
      <c r="J218" s="141">
        <f>ROUND(I218*H218,2)</f>
        <v>0</v>
      </c>
      <c r="K218" s="138" t="s">
        <v>128</v>
      </c>
      <c r="L218" s="31"/>
      <c r="M218" s="142" t="s">
        <v>3</v>
      </c>
      <c r="N218" s="143" t="s">
        <v>39</v>
      </c>
      <c r="O218" s="144">
        <v>0.245</v>
      </c>
      <c r="P218" s="144">
        <f>O218*H218</f>
        <v>5.3365900000000002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46" t="s">
        <v>240</v>
      </c>
      <c r="AT218" s="146" t="s">
        <v>124</v>
      </c>
      <c r="AU218" s="146" t="s">
        <v>77</v>
      </c>
      <c r="AY218" s="18" t="s">
        <v>122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8" t="s">
        <v>73</v>
      </c>
      <c r="BK218" s="147">
        <f>ROUND(I218*H218,2)</f>
        <v>0</v>
      </c>
      <c r="BL218" s="18" t="s">
        <v>240</v>
      </c>
      <c r="BM218" s="146" t="s">
        <v>432</v>
      </c>
    </row>
    <row r="219" spans="1:65" s="2" customFormat="1">
      <c r="A219" s="30"/>
      <c r="B219" s="31"/>
      <c r="C219" s="30"/>
      <c r="D219" s="148" t="s">
        <v>130</v>
      </c>
      <c r="E219" s="30"/>
      <c r="F219" s="149" t="s">
        <v>317</v>
      </c>
      <c r="G219" s="30"/>
      <c r="H219" s="30"/>
      <c r="I219" s="30"/>
      <c r="J219" s="30"/>
      <c r="K219" s="30"/>
      <c r="L219" s="31"/>
      <c r="M219" s="150"/>
      <c r="N219" s="151"/>
      <c r="O219" s="51"/>
      <c r="P219" s="51"/>
      <c r="Q219" s="51"/>
      <c r="R219" s="51"/>
      <c r="S219" s="51"/>
      <c r="T219" s="52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8" t="s">
        <v>130</v>
      </c>
      <c r="AU219" s="18" t="s">
        <v>77</v>
      </c>
    </row>
    <row r="220" spans="1:65" s="2" customFormat="1">
      <c r="A220" s="30"/>
      <c r="B220" s="31"/>
      <c r="C220" s="30"/>
      <c r="D220" s="152" t="s">
        <v>132</v>
      </c>
      <c r="E220" s="30"/>
      <c r="F220" s="153" t="s">
        <v>318</v>
      </c>
      <c r="G220" s="30"/>
      <c r="H220" s="30"/>
      <c r="I220" s="30"/>
      <c r="J220" s="30"/>
      <c r="K220" s="30"/>
      <c r="L220" s="31"/>
      <c r="M220" s="150"/>
      <c r="N220" s="151"/>
      <c r="O220" s="51"/>
      <c r="P220" s="51"/>
      <c r="Q220" s="51"/>
      <c r="R220" s="51"/>
      <c r="S220" s="51"/>
      <c r="T220" s="52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8" t="s">
        <v>132</v>
      </c>
      <c r="AU220" s="18" t="s">
        <v>77</v>
      </c>
    </row>
    <row r="221" spans="1:65" s="2" customFormat="1" ht="24.2" customHeight="1">
      <c r="A221" s="30"/>
      <c r="B221" s="135"/>
      <c r="C221" s="136" t="s">
        <v>326</v>
      </c>
      <c r="D221" s="136" t="s">
        <v>124</v>
      </c>
      <c r="E221" s="137" t="s">
        <v>327</v>
      </c>
      <c r="F221" s="138" t="s">
        <v>328</v>
      </c>
      <c r="G221" s="139" t="s">
        <v>329</v>
      </c>
      <c r="H221" s="140">
        <v>65.128</v>
      </c>
      <c r="I221" s="141"/>
      <c r="J221" s="141">
        <f>ROUND(I221*H221,2)</f>
        <v>0</v>
      </c>
      <c r="K221" s="138" t="s">
        <v>128</v>
      </c>
      <c r="L221" s="31"/>
      <c r="M221" s="142" t="s">
        <v>3</v>
      </c>
      <c r="N221" s="143" t="s">
        <v>39</v>
      </c>
      <c r="O221" s="144">
        <v>0</v>
      </c>
      <c r="P221" s="144">
        <f>O221*H221</f>
        <v>0</v>
      </c>
      <c r="Q221" s="144">
        <v>0</v>
      </c>
      <c r="R221" s="144">
        <f>Q221*H221</f>
        <v>0</v>
      </c>
      <c r="S221" s="144">
        <v>0</v>
      </c>
      <c r="T221" s="145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46" t="s">
        <v>240</v>
      </c>
      <c r="AT221" s="146" t="s">
        <v>124</v>
      </c>
      <c r="AU221" s="146" t="s">
        <v>77</v>
      </c>
      <c r="AY221" s="18" t="s">
        <v>122</v>
      </c>
      <c r="BE221" s="147">
        <f>IF(N221="základní",J221,0)</f>
        <v>0</v>
      </c>
      <c r="BF221" s="147">
        <f>IF(N221="snížená",J221,0)</f>
        <v>0</v>
      </c>
      <c r="BG221" s="147">
        <f>IF(N221="zákl. přenesená",J221,0)</f>
        <v>0</v>
      </c>
      <c r="BH221" s="147">
        <f>IF(N221="sníž. přenesená",J221,0)</f>
        <v>0</v>
      </c>
      <c r="BI221" s="147">
        <f>IF(N221="nulová",J221,0)</f>
        <v>0</v>
      </c>
      <c r="BJ221" s="18" t="s">
        <v>73</v>
      </c>
      <c r="BK221" s="147">
        <f>ROUND(I221*H221,2)</f>
        <v>0</v>
      </c>
      <c r="BL221" s="18" t="s">
        <v>240</v>
      </c>
      <c r="BM221" s="146" t="s">
        <v>434</v>
      </c>
    </row>
    <row r="222" spans="1:65" s="2" customFormat="1" ht="29.25">
      <c r="A222" s="30"/>
      <c r="B222" s="31"/>
      <c r="C222" s="30"/>
      <c r="D222" s="148" t="s">
        <v>130</v>
      </c>
      <c r="E222" s="30"/>
      <c r="F222" s="149" t="s">
        <v>331</v>
      </c>
      <c r="G222" s="30"/>
      <c r="H222" s="30"/>
      <c r="I222" s="30"/>
      <c r="J222" s="30"/>
      <c r="K222" s="30"/>
      <c r="L222" s="31"/>
      <c r="M222" s="150"/>
      <c r="N222" s="151"/>
      <c r="O222" s="51"/>
      <c r="P222" s="51"/>
      <c r="Q222" s="51"/>
      <c r="R222" s="51"/>
      <c r="S222" s="51"/>
      <c r="T222" s="52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8" t="s">
        <v>130</v>
      </c>
      <c r="AU222" s="18" t="s">
        <v>77</v>
      </c>
    </row>
    <row r="223" spans="1:65" s="2" customFormat="1">
      <c r="A223" s="30"/>
      <c r="B223" s="31"/>
      <c r="C223" s="30"/>
      <c r="D223" s="152" t="s">
        <v>132</v>
      </c>
      <c r="E223" s="30"/>
      <c r="F223" s="153" t="s">
        <v>332</v>
      </c>
      <c r="G223" s="30"/>
      <c r="H223" s="30"/>
      <c r="I223" s="30"/>
      <c r="J223" s="30"/>
      <c r="K223" s="30"/>
      <c r="L223" s="31"/>
      <c r="M223" s="150"/>
      <c r="N223" s="151"/>
      <c r="O223" s="51"/>
      <c r="P223" s="51"/>
      <c r="Q223" s="51"/>
      <c r="R223" s="51"/>
      <c r="S223" s="51"/>
      <c r="T223" s="52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8" t="s">
        <v>132</v>
      </c>
      <c r="AU223" s="18" t="s">
        <v>77</v>
      </c>
    </row>
    <row r="224" spans="1:65" s="12" customFormat="1" ht="22.9" customHeight="1">
      <c r="B224" s="123"/>
      <c r="D224" s="124" t="s">
        <v>67</v>
      </c>
      <c r="E224" s="133" t="s">
        <v>506</v>
      </c>
      <c r="F224" s="133" t="s">
        <v>507</v>
      </c>
      <c r="J224" s="134">
        <f>BK224</f>
        <v>0</v>
      </c>
      <c r="L224" s="123"/>
      <c r="M224" s="127"/>
      <c r="N224" s="128"/>
      <c r="O224" s="128"/>
      <c r="P224" s="129">
        <f>SUM(P225:P245)</f>
        <v>16.154705</v>
      </c>
      <c r="Q224" s="128"/>
      <c r="R224" s="129">
        <f>SUM(R225:R245)</f>
        <v>0.13971649999999999</v>
      </c>
      <c r="S224" s="128"/>
      <c r="T224" s="130">
        <f>SUM(T225:T245)</f>
        <v>0.17902500000000002</v>
      </c>
      <c r="AR224" s="124" t="s">
        <v>77</v>
      </c>
      <c r="AT224" s="131" t="s">
        <v>67</v>
      </c>
      <c r="AU224" s="131" t="s">
        <v>73</v>
      </c>
      <c r="AY224" s="124" t="s">
        <v>122</v>
      </c>
      <c r="BK224" s="132">
        <f>SUM(BK225:BK245)</f>
        <v>0</v>
      </c>
    </row>
    <row r="225" spans="1:65" s="2" customFormat="1" ht="24.2" customHeight="1">
      <c r="A225" s="30"/>
      <c r="B225" s="135"/>
      <c r="C225" s="136" t="s">
        <v>335</v>
      </c>
      <c r="D225" s="136" t="s">
        <v>124</v>
      </c>
      <c r="E225" s="137" t="s">
        <v>508</v>
      </c>
      <c r="F225" s="138" t="s">
        <v>509</v>
      </c>
      <c r="G225" s="139" t="s">
        <v>151</v>
      </c>
      <c r="H225" s="140">
        <v>5.7750000000000004</v>
      </c>
      <c r="I225" s="141"/>
      <c r="J225" s="141">
        <f>ROUND(I225*H225,2)</f>
        <v>0</v>
      </c>
      <c r="K225" s="138" t="s">
        <v>128</v>
      </c>
      <c r="L225" s="31"/>
      <c r="M225" s="142" t="s">
        <v>3</v>
      </c>
      <c r="N225" s="143" t="s">
        <v>39</v>
      </c>
      <c r="O225" s="144">
        <v>0.621</v>
      </c>
      <c r="P225" s="144">
        <f>O225*H225</f>
        <v>3.5862750000000001</v>
      </c>
      <c r="Q225" s="144">
        <v>1.35E-2</v>
      </c>
      <c r="R225" s="144">
        <f>Q225*H225</f>
        <v>7.7962500000000004E-2</v>
      </c>
      <c r="S225" s="144">
        <v>0</v>
      </c>
      <c r="T225" s="145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46" t="s">
        <v>240</v>
      </c>
      <c r="AT225" s="146" t="s">
        <v>124</v>
      </c>
      <c r="AU225" s="146" t="s">
        <v>77</v>
      </c>
      <c r="AY225" s="18" t="s">
        <v>122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8" t="s">
        <v>73</v>
      </c>
      <c r="BK225" s="147">
        <f>ROUND(I225*H225,2)</f>
        <v>0</v>
      </c>
      <c r="BL225" s="18" t="s">
        <v>240</v>
      </c>
      <c r="BM225" s="146" t="s">
        <v>510</v>
      </c>
    </row>
    <row r="226" spans="1:65" s="2" customFormat="1" ht="19.5">
      <c r="A226" s="30"/>
      <c r="B226" s="31"/>
      <c r="C226" s="30"/>
      <c r="D226" s="148" t="s">
        <v>130</v>
      </c>
      <c r="E226" s="30"/>
      <c r="F226" s="149" t="s">
        <v>511</v>
      </c>
      <c r="G226" s="30"/>
      <c r="H226" s="30"/>
      <c r="I226" s="30"/>
      <c r="J226" s="30"/>
      <c r="K226" s="30"/>
      <c r="L226" s="31"/>
      <c r="M226" s="150"/>
      <c r="N226" s="151"/>
      <c r="O226" s="51"/>
      <c r="P226" s="51"/>
      <c r="Q226" s="51"/>
      <c r="R226" s="51"/>
      <c r="S226" s="51"/>
      <c r="T226" s="52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8" t="s">
        <v>130</v>
      </c>
      <c r="AU226" s="18" t="s">
        <v>77</v>
      </c>
    </row>
    <row r="227" spans="1:65" s="2" customFormat="1">
      <c r="A227" s="30"/>
      <c r="B227" s="31"/>
      <c r="C227" s="30"/>
      <c r="D227" s="152" t="s">
        <v>132</v>
      </c>
      <c r="E227" s="30"/>
      <c r="F227" s="153" t="s">
        <v>512</v>
      </c>
      <c r="G227" s="30"/>
      <c r="H227" s="30"/>
      <c r="I227" s="30"/>
      <c r="J227" s="30"/>
      <c r="K227" s="30"/>
      <c r="L227" s="31"/>
      <c r="M227" s="150"/>
      <c r="N227" s="151"/>
      <c r="O227" s="51"/>
      <c r="P227" s="51"/>
      <c r="Q227" s="51"/>
      <c r="R227" s="51"/>
      <c r="S227" s="51"/>
      <c r="T227" s="52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8" t="s">
        <v>132</v>
      </c>
      <c r="AU227" s="18" t="s">
        <v>77</v>
      </c>
    </row>
    <row r="228" spans="1:65" s="13" customFormat="1">
      <c r="B228" s="154"/>
      <c r="D228" s="148" t="s">
        <v>134</v>
      </c>
      <c r="E228" s="155" t="s">
        <v>3</v>
      </c>
      <c r="F228" s="156" t="s">
        <v>458</v>
      </c>
      <c r="H228" s="155" t="s">
        <v>3</v>
      </c>
      <c r="L228" s="154"/>
      <c r="M228" s="157"/>
      <c r="N228" s="158"/>
      <c r="O228" s="158"/>
      <c r="P228" s="158"/>
      <c r="Q228" s="158"/>
      <c r="R228" s="158"/>
      <c r="S228" s="158"/>
      <c r="T228" s="159"/>
      <c r="AT228" s="155" t="s">
        <v>134</v>
      </c>
      <c r="AU228" s="155" t="s">
        <v>77</v>
      </c>
      <c r="AV228" s="13" t="s">
        <v>73</v>
      </c>
      <c r="AW228" s="13" t="s">
        <v>29</v>
      </c>
      <c r="AX228" s="13" t="s">
        <v>68</v>
      </c>
      <c r="AY228" s="155" t="s">
        <v>122</v>
      </c>
    </row>
    <row r="229" spans="1:65" s="14" customFormat="1">
      <c r="B229" s="160"/>
      <c r="D229" s="148" t="s">
        <v>134</v>
      </c>
      <c r="E229" s="161" t="s">
        <v>3</v>
      </c>
      <c r="F229" s="162" t="s">
        <v>477</v>
      </c>
      <c r="H229" s="163">
        <v>5.7750000000000004</v>
      </c>
      <c r="L229" s="160"/>
      <c r="M229" s="164"/>
      <c r="N229" s="165"/>
      <c r="O229" s="165"/>
      <c r="P229" s="165"/>
      <c r="Q229" s="165"/>
      <c r="R229" s="165"/>
      <c r="S229" s="165"/>
      <c r="T229" s="166"/>
      <c r="AT229" s="161" t="s">
        <v>134</v>
      </c>
      <c r="AU229" s="161" t="s">
        <v>77</v>
      </c>
      <c r="AV229" s="14" t="s">
        <v>77</v>
      </c>
      <c r="AW229" s="14" t="s">
        <v>29</v>
      </c>
      <c r="AX229" s="14" t="s">
        <v>73</v>
      </c>
      <c r="AY229" s="161" t="s">
        <v>122</v>
      </c>
    </row>
    <row r="230" spans="1:65" s="2" customFormat="1" ht="24.2" customHeight="1">
      <c r="A230" s="30"/>
      <c r="B230" s="135"/>
      <c r="C230" s="136" t="s">
        <v>341</v>
      </c>
      <c r="D230" s="136" t="s">
        <v>124</v>
      </c>
      <c r="E230" s="137" t="s">
        <v>513</v>
      </c>
      <c r="F230" s="138" t="s">
        <v>514</v>
      </c>
      <c r="G230" s="139" t="s">
        <v>140</v>
      </c>
      <c r="H230" s="140">
        <v>15.4</v>
      </c>
      <c r="I230" s="141"/>
      <c r="J230" s="141">
        <f>ROUND(I230*H230,2)</f>
        <v>0</v>
      </c>
      <c r="K230" s="138" t="s">
        <v>128</v>
      </c>
      <c r="L230" s="31"/>
      <c r="M230" s="142" t="s">
        <v>3</v>
      </c>
      <c r="N230" s="143" t="s">
        <v>39</v>
      </c>
      <c r="O230" s="144">
        <v>0.66900000000000004</v>
      </c>
      <c r="P230" s="144">
        <f>O230*H230</f>
        <v>10.3026</v>
      </c>
      <c r="Q230" s="144">
        <v>4.0099999999999997E-3</v>
      </c>
      <c r="R230" s="144">
        <f>Q230*H230</f>
        <v>6.1753999999999996E-2</v>
      </c>
      <c r="S230" s="144">
        <v>0</v>
      </c>
      <c r="T230" s="145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46" t="s">
        <v>240</v>
      </c>
      <c r="AT230" s="146" t="s">
        <v>124</v>
      </c>
      <c r="AU230" s="146" t="s">
        <v>77</v>
      </c>
      <c r="AY230" s="18" t="s">
        <v>122</v>
      </c>
      <c r="BE230" s="147">
        <f>IF(N230="základní",J230,0)</f>
        <v>0</v>
      </c>
      <c r="BF230" s="147">
        <f>IF(N230="snížená",J230,0)</f>
        <v>0</v>
      </c>
      <c r="BG230" s="147">
        <f>IF(N230="zákl. přenesená",J230,0)</f>
        <v>0</v>
      </c>
      <c r="BH230" s="147">
        <f>IF(N230="sníž. přenesená",J230,0)</f>
        <v>0</v>
      </c>
      <c r="BI230" s="147">
        <f>IF(N230="nulová",J230,0)</f>
        <v>0</v>
      </c>
      <c r="BJ230" s="18" t="s">
        <v>73</v>
      </c>
      <c r="BK230" s="147">
        <f>ROUND(I230*H230,2)</f>
        <v>0</v>
      </c>
      <c r="BL230" s="18" t="s">
        <v>240</v>
      </c>
      <c r="BM230" s="146" t="s">
        <v>515</v>
      </c>
    </row>
    <row r="231" spans="1:65" s="2" customFormat="1" ht="19.5">
      <c r="A231" s="30"/>
      <c r="B231" s="31"/>
      <c r="C231" s="30"/>
      <c r="D231" s="148" t="s">
        <v>130</v>
      </c>
      <c r="E231" s="30"/>
      <c r="F231" s="149" t="s">
        <v>516</v>
      </c>
      <c r="G231" s="30"/>
      <c r="H231" s="30"/>
      <c r="I231" s="30"/>
      <c r="J231" s="30"/>
      <c r="K231" s="30"/>
      <c r="L231" s="31"/>
      <c r="M231" s="150"/>
      <c r="N231" s="151"/>
      <c r="O231" s="51"/>
      <c r="P231" s="51"/>
      <c r="Q231" s="51"/>
      <c r="R231" s="51"/>
      <c r="S231" s="51"/>
      <c r="T231" s="52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8" t="s">
        <v>130</v>
      </c>
      <c r="AU231" s="18" t="s">
        <v>77</v>
      </c>
    </row>
    <row r="232" spans="1:65" s="2" customFormat="1">
      <c r="A232" s="30"/>
      <c r="B232" s="31"/>
      <c r="C232" s="30"/>
      <c r="D232" s="152" t="s">
        <v>132</v>
      </c>
      <c r="E232" s="30"/>
      <c r="F232" s="153" t="s">
        <v>517</v>
      </c>
      <c r="G232" s="30"/>
      <c r="H232" s="30"/>
      <c r="I232" s="30"/>
      <c r="J232" s="30"/>
      <c r="K232" s="30"/>
      <c r="L232" s="31"/>
      <c r="M232" s="150"/>
      <c r="N232" s="151"/>
      <c r="O232" s="51"/>
      <c r="P232" s="51"/>
      <c r="Q232" s="51"/>
      <c r="R232" s="51"/>
      <c r="S232" s="51"/>
      <c r="T232" s="52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8" t="s">
        <v>132</v>
      </c>
      <c r="AU232" s="18" t="s">
        <v>77</v>
      </c>
    </row>
    <row r="233" spans="1:65" s="13" customFormat="1">
      <c r="B233" s="154"/>
      <c r="D233" s="148" t="s">
        <v>134</v>
      </c>
      <c r="E233" s="155" t="s">
        <v>3</v>
      </c>
      <c r="F233" s="156" t="s">
        <v>458</v>
      </c>
      <c r="H233" s="155" t="s">
        <v>3</v>
      </c>
      <c r="L233" s="154"/>
      <c r="M233" s="157"/>
      <c r="N233" s="158"/>
      <c r="O233" s="158"/>
      <c r="P233" s="158"/>
      <c r="Q233" s="158"/>
      <c r="R233" s="158"/>
      <c r="S233" s="158"/>
      <c r="T233" s="159"/>
      <c r="AT233" s="155" t="s">
        <v>134</v>
      </c>
      <c r="AU233" s="155" t="s">
        <v>77</v>
      </c>
      <c r="AV233" s="13" t="s">
        <v>73</v>
      </c>
      <c r="AW233" s="13" t="s">
        <v>29</v>
      </c>
      <c r="AX233" s="13" t="s">
        <v>68</v>
      </c>
      <c r="AY233" s="155" t="s">
        <v>122</v>
      </c>
    </row>
    <row r="234" spans="1:65" s="14" customFormat="1">
      <c r="B234" s="160"/>
      <c r="D234" s="148" t="s">
        <v>134</v>
      </c>
      <c r="E234" s="161" t="s">
        <v>3</v>
      </c>
      <c r="F234" s="162" t="s">
        <v>518</v>
      </c>
      <c r="H234" s="163">
        <v>15.4</v>
      </c>
      <c r="L234" s="160"/>
      <c r="M234" s="164"/>
      <c r="N234" s="165"/>
      <c r="O234" s="165"/>
      <c r="P234" s="165"/>
      <c r="Q234" s="165"/>
      <c r="R234" s="165"/>
      <c r="S234" s="165"/>
      <c r="T234" s="166"/>
      <c r="AT234" s="161" t="s">
        <v>134</v>
      </c>
      <c r="AU234" s="161" t="s">
        <v>77</v>
      </c>
      <c r="AV234" s="14" t="s">
        <v>77</v>
      </c>
      <c r="AW234" s="14" t="s">
        <v>29</v>
      </c>
      <c r="AX234" s="14" t="s">
        <v>73</v>
      </c>
      <c r="AY234" s="161" t="s">
        <v>122</v>
      </c>
    </row>
    <row r="235" spans="1:65" s="2" customFormat="1" ht="16.5" customHeight="1">
      <c r="A235" s="30"/>
      <c r="B235" s="135"/>
      <c r="C235" s="136" t="s">
        <v>347</v>
      </c>
      <c r="D235" s="136" t="s">
        <v>124</v>
      </c>
      <c r="E235" s="137" t="s">
        <v>519</v>
      </c>
      <c r="F235" s="138" t="s">
        <v>520</v>
      </c>
      <c r="G235" s="139" t="s">
        <v>151</v>
      </c>
      <c r="H235" s="140">
        <v>5.7750000000000004</v>
      </c>
      <c r="I235" s="141"/>
      <c r="J235" s="141">
        <f>ROUND(I235*H235,2)</f>
        <v>0</v>
      </c>
      <c r="K235" s="138" t="s">
        <v>128</v>
      </c>
      <c r="L235" s="31"/>
      <c r="M235" s="142" t="s">
        <v>3</v>
      </c>
      <c r="N235" s="143" t="s">
        <v>39</v>
      </c>
      <c r="O235" s="144">
        <v>0.29399999999999998</v>
      </c>
      <c r="P235" s="144">
        <f>O235*H235</f>
        <v>1.6978500000000001</v>
      </c>
      <c r="Q235" s="144">
        <v>0</v>
      </c>
      <c r="R235" s="144">
        <f>Q235*H235</f>
        <v>0</v>
      </c>
      <c r="S235" s="144">
        <v>3.1E-2</v>
      </c>
      <c r="T235" s="145">
        <f>S235*H235</f>
        <v>0.17902500000000002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46" t="s">
        <v>240</v>
      </c>
      <c r="AT235" s="146" t="s">
        <v>124</v>
      </c>
      <c r="AU235" s="146" t="s">
        <v>77</v>
      </c>
      <c r="AY235" s="18" t="s">
        <v>122</v>
      </c>
      <c r="BE235" s="147">
        <f>IF(N235="základní",J235,0)</f>
        <v>0</v>
      </c>
      <c r="BF235" s="147">
        <f>IF(N235="snížená",J235,0)</f>
        <v>0</v>
      </c>
      <c r="BG235" s="147">
        <f>IF(N235="zákl. přenesená",J235,0)</f>
        <v>0</v>
      </c>
      <c r="BH235" s="147">
        <f>IF(N235="sníž. přenesená",J235,0)</f>
        <v>0</v>
      </c>
      <c r="BI235" s="147">
        <f>IF(N235="nulová",J235,0)</f>
        <v>0</v>
      </c>
      <c r="BJ235" s="18" t="s">
        <v>73</v>
      </c>
      <c r="BK235" s="147">
        <f>ROUND(I235*H235,2)</f>
        <v>0</v>
      </c>
      <c r="BL235" s="18" t="s">
        <v>240</v>
      </c>
      <c r="BM235" s="146" t="s">
        <v>521</v>
      </c>
    </row>
    <row r="236" spans="1:65" s="2" customFormat="1">
      <c r="A236" s="30"/>
      <c r="B236" s="31"/>
      <c r="C236" s="30"/>
      <c r="D236" s="148" t="s">
        <v>130</v>
      </c>
      <c r="E236" s="30"/>
      <c r="F236" s="149" t="s">
        <v>522</v>
      </c>
      <c r="G236" s="30"/>
      <c r="H236" s="30"/>
      <c r="I236" s="30"/>
      <c r="J236" s="30"/>
      <c r="K236" s="30"/>
      <c r="L236" s="31"/>
      <c r="M236" s="150"/>
      <c r="N236" s="151"/>
      <c r="O236" s="51"/>
      <c r="P236" s="51"/>
      <c r="Q236" s="51"/>
      <c r="R236" s="51"/>
      <c r="S236" s="51"/>
      <c r="T236" s="52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8" t="s">
        <v>130</v>
      </c>
      <c r="AU236" s="18" t="s">
        <v>77</v>
      </c>
    </row>
    <row r="237" spans="1:65" s="2" customFormat="1">
      <c r="A237" s="30"/>
      <c r="B237" s="31"/>
      <c r="C237" s="30"/>
      <c r="D237" s="152" t="s">
        <v>132</v>
      </c>
      <c r="E237" s="30"/>
      <c r="F237" s="153" t="s">
        <v>523</v>
      </c>
      <c r="G237" s="30"/>
      <c r="H237" s="30"/>
      <c r="I237" s="30"/>
      <c r="J237" s="30"/>
      <c r="K237" s="30"/>
      <c r="L237" s="31"/>
      <c r="M237" s="150"/>
      <c r="N237" s="151"/>
      <c r="O237" s="51"/>
      <c r="P237" s="51"/>
      <c r="Q237" s="51"/>
      <c r="R237" s="51"/>
      <c r="S237" s="51"/>
      <c r="T237" s="52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8" t="s">
        <v>132</v>
      </c>
      <c r="AU237" s="18" t="s">
        <v>77</v>
      </c>
    </row>
    <row r="238" spans="1:65" s="13" customFormat="1">
      <c r="B238" s="154"/>
      <c r="D238" s="148" t="s">
        <v>134</v>
      </c>
      <c r="E238" s="155" t="s">
        <v>3</v>
      </c>
      <c r="F238" s="156" t="s">
        <v>458</v>
      </c>
      <c r="H238" s="155" t="s">
        <v>3</v>
      </c>
      <c r="L238" s="154"/>
      <c r="M238" s="157"/>
      <c r="N238" s="158"/>
      <c r="O238" s="158"/>
      <c r="P238" s="158"/>
      <c r="Q238" s="158"/>
      <c r="R238" s="158"/>
      <c r="S238" s="158"/>
      <c r="T238" s="159"/>
      <c r="AT238" s="155" t="s">
        <v>134</v>
      </c>
      <c r="AU238" s="155" t="s">
        <v>77</v>
      </c>
      <c r="AV238" s="13" t="s">
        <v>73</v>
      </c>
      <c r="AW238" s="13" t="s">
        <v>29</v>
      </c>
      <c r="AX238" s="13" t="s">
        <v>68</v>
      </c>
      <c r="AY238" s="155" t="s">
        <v>122</v>
      </c>
    </row>
    <row r="239" spans="1:65" s="14" customFormat="1">
      <c r="B239" s="160"/>
      <c r="D239" s="148" t="s">
        <v>134</v>
      </c>
      <c r="E239" s="161" t="s">
        <v>3</v>
      </c>
      <c r="F239" s="162" t="s">
        <v>477</v>
      </c>
      <c r="H239" s="163">
        <v>5.7750000000000004</v>
      </c>
      <c r="L239" s="160"/>
      <c r="M239" s="164"/>
      <c r="N239" s="165"/>
      <c r="O239" s="165"/>
      <c r="P239" s="165"/>
      <c r="Q239" s="165"/>
      <c r="R239" s="165"/>
      <c r="S239" s="165"/>
      <c r="T239" s="166"/>
      <c r="AT239" s="161" t="s">
        <v>134</v>
      </c>
      <c r="AU239" s="161" t="s">
        <v>77</v>
      </c>
      <c r="AV239" s="14" t="s">
        <v>77</v>
      </c>
      <c r="AW239" s="14" t="s">
        <v>29</v>
      </c>
      <c r="AX239" s="14" t="s">
        <v>73</v>
      </c>
      <c r="AY239" s="161" t="s">
        <v>122</v>
      </c>
    </row>
    <row r="240" spans="1:65" s="2" customFormat="1" ht="24.2" customHeight="1">
      <c r="A240" s="30"/>
      <c r="B240" s="135"/>
      <c r="C240" s="136" t="s">
        <v>351</v>
      </c>
      <c r="D240" s="136" t="s">
        <v>124</v>
      </c>
      <c r="E240" s="137" t="s">
        <v>524</v>
      </c>
      <c r="F240" s="138" t="s">
        <v>525</v>
      </c>
      <c r="G240" s="139" t="s">
        <v>271</v>
      </c>
      <c r="H240" s="140">
        <v>0.14000000000000001</v>
      </c>
      <c r="I240" s="141"/>
      <c r="J240" s="141">
        <f>ROUND(I240*H240,2)</f>
        <v>0</v>
      </c>
      <c r="K240" s="138" t="s">
        <v>128</v>
      </c>
      <c r="L240" s="31"/>
      <c r="M240" s="142" t="s">
        <v>3</v>
      </c>
      <c r="N240" s="143" t="s">
        <v>39</v>
      </c>
      <c r="O240" s="144">
        <v>2.5569999999999999</v>
      </c>
      <c r="P240" s="144">
        <f>O240*H240</f>
        <v>0.35798000000000002</v>
      </c>
      <c r="Q240" s="144">
        <v>0</v>
      </c>
      <c r="R240" s="144">
        <f>Q240*H240</f>
        <v>0</v>
      </c>
      <c r="S240" s="144">
        <v>0</v>
      </c>
      <c r="T240" s="145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46" t="s">
        <v>240</v>
      </c>
      <c r="AT240" s="146" t="s">
        <v>124</v>
      </c>
      <c r="AU240" s="146" t="s">
        <v>77</v>
      </c>
      <c r="AY240" s="18" t="s">
        <v>122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8" t="s">
        <v>73</v>
      </c>
      <c r="BK240" s="147">
        <f>ROUND(I240*H240,2)</f>
        <v>0</v>
      </c>
      <c r="BL240" s="18" t="s">
        <v>240</v>
      </c>
      <c r="BM240" s="146" t="s">
        <v>526</v>
      </c>
    </row>
    <row r="241" spans="1:65" s="2" customFormat="1" ht="29.25">
      <c r="A241" s="30"/>
      <c r="B241" s="31"/>
      <c r="C241" s="30"/>
      <c r="D241" s="148" t="s">
        <v>130</v>
      </c>
      <c r="E241" s="30"/>
      <c r="F241" s="149" t="s">
        <v>527</v>
      </c>
      <c r="G241" s="30"/>
      <c r="H241" s="30"/>
      <c r="I241" s="30"/>
      <c r="J241" s="30"/>
      <c r="K241" s="30"/>
      <c r="L241" s="31"/>
      <c r="M241" s="150"/>
      <c r="N241" s="151"/>
      <c r="O241" s="51"/>
      <c r="P241" s="51"/>
      <c r="Q241" s="51"/>
      <c r="R241" s="51"/>
      <c r="S241" s="51"/>
      <c r="T241" s="52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8" t="s">
        <v>130</v>
      </c>
      <c r="AU241" s="18" t="s">
        <v>77</v>
      </c>
    </row>
    <row r="242" spans="1:65" s="2" customFormat="1">
      <c r="A242" s="30"/>
      <c r="B242" s="31"/>
      <c r="C242" s="30"/>
      <c r="D242" s="152" t="s">
        <v>132</v>
      </c>
      <c r="E242" s="30"/>
      <c r="F242" s="153" t="s">
        <v>528</v>
      </c>
      <c r="G242" s="30"/>
      <c r="H242" s="30"/>
      <c r="I242" s="30"/>
      <c r="J242" s="30"/>
      <c r="K242" s="30"/>
      <c r="L242" s="31"/>
      <c r="M242" s="150"/>
      <c r="N242" s="151"/>
      <c r="O242" s="51"/>
      <c r="P242" s="51"/>
      <c r="Q242" s="51"/>
      <c r="R242" s="51"/>
      <c r="S242" s="51"/>
      <c r="T242" s="52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8" t="s">
        <v>132</v>
      </c>
      <c r="AU242" s="18" t="s">
        <v>77</v>
      </c>
    </row>
    <row r="243" spans="1:65" s="2" customFormat="1" ht="24.2" customHeight="1">
      <c r="A243" s="30"/>
      <c r="B243" s="135"/>
      <c r="C243" s="136" t="s">
        <v>357</v>
      </c>
      <c r="D243" s="136" t="s">
        <v>124</v>
      </c>
      <c r="E243" s="137" t="s">
        <v>529</v>
      </c>
      <c r="F243" s="138" t="s">
        <v>530</v>
      </c>
      <c r="G243" s="139" t="s">
        <v>271</v>
      </c>
      <c r="H243" s="140">
        <v>0.14000000000000001</v>
      </c>
      <c r="I243" s="141"/>
      <c r="J243" s="141">
        <f>ROUND(I243*H243,2)</f>
        <v>0</v>
      </c>
      <c r="K243" s="138" t="s">
        <v>128</v>
      </c>
      <c r="L243" s="31"/>
      <c r="M243" s="142" t="s">
        <v>3</v>
      </c>
      <c r="N243" s="143" t="s">
        <v>39</v>
      </c>
      <c r="O243" s="144">
        <v>1.5</v>
      </c>
      <c r="P243" s="144">
        <f>O243*H243</f>
        <v>0.21000000000000002</v>
      </c>
      <c r="Q243" s="144">
        <v>0</v>
      </c>
      <c r="R243" s="144">
        <f>Q243*H243</f>
        <v>0</v>
      </c>
      <c r="S243" s="144">
        <v>0</v>
      </c>
      <c r="T243" s="145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46" t="s">
        <v>240</v>
      </c>
      <c r="AT243" s="146" t="s">
        <v>124</v>
      </c>
      <c r="AU243" s="146" t="s">
        <v>77</v>
      </c>
      <c r="AY243" s="18" t="s">
        <v>122</v>
      </c>
      <c r="BE243" s="147">
        <f>IF(N243="základní",J243,0)</f>
        <v>0</v>
      </c>
      <c r="BF243" s="147">
        <f>IF(N243="snížená",J243,0)</f>
        <v>0</v>
      </c>
      <c r="BG243" s="147">
        <f>IF(N243="zákl. přenesená",J243,0)</f>
        <v>0</v>
      </c>
      <c r="BH243" s="147">
        <f>IF(N243="sníž. přenesená",J243,0)</f>
        <v>0</v>
      </c>
      <c r="BI243" s="147">
        <f>IF(N243="nulová",J243,0)</f>
        <v>0</v>
      </c>
      <c r="BJ243" s="18" t="s">
        <v>73</v>
      </c>
      <c r="BK243" s="147">
        <f>ROUND(I243*H243,2)</f>
        <v>0</v>
      </c>
      <c r="BL243" s="18" t="s">
        <v>240</v>
      </c>
      <c r="BM243" s="146" t="s">
        <v>531</v>
      </c>
    </row>
    <row r="244" spans="1:65" s="2" customFormat="1" ht="29.25">
      <c r="A244" s="30"/>
      <c r="B244" s="31"/>
      <c r="C244" s="30"/>
      <c r="D244" s="148" t="s">
        <v>130</v>
      </c>
      <c r="E244" s="30"/>
      <c r="F244" s="149" t="s">
        <v>532</v>
      </c>
      <c r="G244" s="30"/>
      <c r="H244" s="30"/>
      <c r="I244" s="30"/>
      <c r="J244" s="30"/>
      <c r="K244" s="30"/>
      <c r="L244" s="31"/>
      <c r="M244" s="150"/>
      <c r="N244" s="151"/>
      <c r="O244" s="51"/>
      <c r="P244" s="51"/>
      <c r="Q244" s="51"/>
      <c r="R244" s="51"/>
      <c r="S244" s="51"/>
      <c r="T244" s="52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8" t="s">
        <v>130</v>
      </c>
      <c r="AU244" s="18" t="s">
        <v>77</v>
      </c>
    </row>
    <row r="245" spans="1:65" s="2" customFormat="1">
      <c r="A245" s="30"/>
      <c r="B245" s="31"/>
      <c r="C245" s="30"/>
      <c r="D245" s="152" t="s">
        <v>132</v>
      </c>
      <c r="E245" s="30"/>
      <c r="F245" s="153" t="s">
        <v>533</v>
      </c>
      <c r="G245" s="30"/>
      <c r="H245" s="30"/>
      <c r="I245" s="30"/>
      <c r="J245" s="30"/>
      <c r="K245" s="30"/>
      <c r="L245" s="31"/>
      <c r="M245" s="150"/>
      <c r="N245" s="151"/>
      <c r="O245" s="51"/>
      <c r="P245" s="51"/>
      <c r="Q245" s="51"/>
      <c r="R245" s="51"/>
      <c r="S245" s="51"/>
      <c r="T245" s="52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8" t="s">
        <v>132</v>
      </c>
      <c r="AU245" s="18" t="s">
        <v>77</v>
      </c>
    </row>
    <row r="246" spans="1:65" s="12" customFormat="1" ht="22.9" customHeight="1">
      <c r="B246" s="123"/>
      <c r="D246" s="124" t="s">
        <v>67</v>
      </c>
      <c r="E246" s="133" t="s">
        <v>333</v>
      </c>
      <c r="F246" s="133" t="s">
        <v>334</v>
      </c>
      <c r="J246" s="134">
        <f>BK246</f>
        <v>0</v>
      </c>
      <c r="L246" s="123"/>
      <c r="M246" s="127"/>
      <c r="N246" s="128"/>
      <c r="O246" s="128"/>
      <c r="P246" s="129">
        <f>SUM(P247:P262)</f>
        <v>285.95140800000001</v>
      </c>
      <c r="Q246" s="128"/>
      <c r="R246" s="129">
        <f>SUM(R247:R262)</f>
        <v>0.86137002000000018</v>
      </c>
      <c r="S246" s="128"/>
      <c r="T246" s="130">
        <f>SUM(T247:T262)</f>
        <v>0</v>
      </c>
      <c r="AR246" s="124" t="s">
        <v>77</v>
      </c>
      <c r="AT246" s="131" t="s">
        <v>67</v>
      </c>
      <c r="AU246" s="131" t="s">
        <v>73</v>
      </c>
      <c r="AY246" s="124" t="s">
        <v>122</v>
      </c>
      <c r="BK246" s="132">
        <f>SUM(BK247:BK262)</f>
        <v>0</v>
      </c>
    </row>
    <row r="247" spans="1:65" s="2" customFormat="1" ht="21.75" customHeight="1">
      <c r="A247" s="30"/>
      <c r="B247" s="135"/>
      <c r="C247" s="136" t="s">
        <v>366</v>
      </c>
      <c r="D247" s="136" t="s">
        <v>124</v>
      </c>
      <c r="E247" s="137" t="s">
        <v>336</v>
      </c>
      <c r="F247" s="138" t="s">
        <v>337</v>
      </c>
      <c r="G247" s="139" t="s">
        <v>151</v>
      </c>
      <c r="H247" s="140">
        <v>585.96600000000001</v>
      </c>
      <c r="I247" s="141"/>
      <c r="J247" s="141">
        <f>ROUND(I247*H247,2)</f>
        <v>0</v>
      </c>
      <c r="K247" s="138" t="s">
        <v>128</v>
      </c>
      <c r="L247" s="31"/>
      <c r="M247" s="142" t="s">
        <v>3</v>
      </c>
      <c r="N247" s="143" t="s">
        <v>39</v>
      </c>
      <c r="O247" s="144">
        <v>9.5000000000000001E-2</v>
      </c>
      <c r="P247" s="144">
        <f>O247*H247</f>
        <v>55.66677</v>
      </c>
      <c r="Q247" s="144">
        <v>1.2999999999999999E-4</v>
      </c>
      <c r="R247" s="144">
        <f>Q247*H247</f>
        <v>7.6175579999999993E-2</v>
      </c>
      <c r="S247" s="144">
        <v>0</v>
      </c>
      <c r="T247" s="145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46" t="s">
        <v>240</v>
      </c>
      <c r="AT247" s="146" t="s">
        <v>124</v>
      </c>
      <c r="AU247" s="146" t="s">
        <v>77</v>
      </c>
      <c r="AY247" s="18" t="s">
        <v>122</v>
      </c>
      <c r="BE247" s="147">
        <f>IF(N247="základní",J247,0)</f>
        <v>0</v>
      </c>
      <c r="BF247" s="147">
        <f>IF(N247="snížená",J247,0)</f>
        <v>0</v>
      </c>
      <c r="BG247" s="147">
        <f>IF(N247="zákl. přenesená",J247,0)</f>
        <v>0</v>
      </c>
      <c r="BH247" s="147">
        <f>IF(N247="sníž. přenesená",J247,0)</f>
        <v>0</v>
      </c>
      <c r="BI247" s="147">
        <f>IF(N247="nulová",J247,0)</f>
        <v>0</v>
      </c>
      <c r="BJ247" s="18" t="s">
        <v>73</v>
      </c>
      <c r="BK247" s="147">
        <f>ROUND(I247*H247,2)</f>
        <v>0</v>
      </c>
      <c r="BL247" s="18" t="s">
        <v>240</v>
      </c>
      <c r="BM247" s="146" t="s">
        <v>435</v>
      </c>
    </row>
    <row r="248" spans="1:65" s="2" customFormat="1" ht="19.5">
      <c r="A248" s="30"/>
      <c r="B248" s="31"/>
      <c r="C248" s="30"/>
      <c r="D248" s="148" t="s">
        <v>130</v>
      </c>
      <c r="E248" s="30"/>
      <c r="F248" s="149" t="s">
        <v>339</v>
      </c>
      <c r="G248" s="30"/>
      <c r="H248" s="30"/>
      <c r="I248" s="30"/>
      <c r="J248" s="30"/>
      <c r="K248" s="30"/>
      <c r="L248" s="31"/>
      <c r="M248" s="150"/>
      <c r="N248" s="151"/>
      <c r="O248" s="51"/>
      <c r="P248" s="51"/>
      <c r="Q248" s="51"/>
      <c r="R248" s="51"/>
      <c r="S248" s="51"/>
      <c r="T248" s="52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T248" s="18" t="s">
        <v>130</v>
      </c>
      <c r="AU248" s="18" t="s">
        <v>77</v>
      </c>
    </row>
    <row r="249" spans="1:65" s="2" customFormat="1">
      <c r="A249" s="30"/>
      <c r="B249" s="31"/>
      <c r="C249" s="30"/>
      <c r="D249" s="152" t="s">
        <v>132</v>
      </c>
      <c r="E249" s="30"/>
      <c r="F249" s="153" t="s">
        <v>340</v>
      </c>
      <c r="G249" s="30"/>
      <c r="H249" s="30"/>
      <c r="I249" s="30"/>
      <c r="J249" s="30"/>
      <c r="K249" s="30"/>
      <c r="L249" s="31"/>
      <c r="M249" s="150"/>
      <c r="N249" s="151"/>
      <c r="O249" s="51"/>
      <c r="P249" s="51"/>
      <c r="Q249" s="51"/>
      <c r="R249" s="51"/>
      <c r="S249" s="51"/>
      <c r="T249" s="52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8" t="s">
        <v>132</v>
      </c>
      <c r="AU249" s="18" t="s">
        <v>77</v>
      </c>
    </row>
    <row r="250" spans="1:65" s="14" customFormat="1">
      <c r="B250" s="160"/>
      <c r="D250" s="148" t="s">
        <v>134</v>
      </c>
      <c r="E250" s="161" t="s">
        <v>3</v>
      </c>
      <c r="F250" s="162" t="s">
        <v>464</v>
      </c>
      <c r="H250" s="163">
        <v>585.96600000000001</v>
      </c>
      <c r="L250" s="160"/>
      <c r="M250" s="164"/>
      <c r="N250" s="165"/>
      <c r="O250" s="165"/>
      <c r="P250" s="165"/>
      <c r="Q250" s="165"/>
      <c r="R250" s="165"/>
      <c r="S250" s="165"/>
      <c r="T250" s="166"/>
      <c r="AT250" s="161" t="s">
        <v>134</v>
      </c>
      <c r="AU250" s="161" t="s">
        <v>77</v>
      </c>
      <c r="AV250" s="14" t="s">
        <v>77</v>
      </c>
      <c r="AW250" s="14" t="s">
        <v>29</v>
      </c>
      <c r="AX250" s="14" t="s">
        <v>73</v>
      </c>
      <c r="AY250" s="161" t="s">
        <v>122</v>
      </c>
    </row>
    <row r="251" spans="1:65" s="2" customFormat="1" ht="37.9" customHeight="1">
      <c r="A251" s="30"/>
      <c r="B251" s="135"/>
      <c r="C251" s="136" t="s">
        <v>534</v>
      </c>
      <c r="D251" s="136" t="s">
        <v>124</v>
      </c>
      <c r="E251" s="137" t="s">
        <v>342</v>
      </c>
      <c r="F251" s="138" t="s">
        <v>343</v>
      </c>
      <c r="G251" s="139" t="s">
        <v>151</v>
      </c>
      <c r="H251" s="140">
        <v>175.79</v>
      </c>
      <c r="I251" s="141"/>
      <c r="J251" s="141">
        <f>ROUND(I251*H251,2)</f>
        <v>0</v>
      </c>
      <c r="K251" s="138" t="s">
        <v>3</v>
      </c>
      <c r="L251" s="31"/>
      <c r="M251" s="142" t="s">
        <v>3</v>
      </c>
      <c r="N251" s="143" t="s">
        <v>39</v>
      </c>
      <c r="O251" s="144">
        <v>0</v>
      </c>
      <c r="P251" s="144">
        <f>O251*H251</f>
        <v>0</v>
      </c>
      <c r="Q251" s="144">
        <v>0</v>
      </c>
      <c r="R251" s="144">
        <f>Q251*H251</f>
        <v>0</v>
      </c>
      <c r="S251" s="144">
        <v>0</v>
      </c>
      <c r="T251" s="145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46" t="s">
        <v>240</v>
      </c>
      <c r="AT251" s="146" t="s">
        <v>124</v>
      </c>
      <c r="AU251" s="146" t="s">
        <v>77</v>
      </c>
      <c r="AY251" s="18" t="s">
        <v>122</v>
      </c>
      <c r="BE251" s="147">
        <f>IF(N251="základní",J251,0)</f>
        <v>0</v>
      </c>
      <c r="BF251" s="147">
        <f>IF(N251="snížená",J251,0)</f>
        <v>0</v>
      </c>
      <c r="BG251" s="147">
        <f>IF(N251="zákl. přenesená",J251,0)</f>
        <v>0</v>
      </c>
      <c r="BH251" s="147">
        <f>IF(N251="sníž. přenesená",J251,0)</f>
        <v>0</v>
      </c>
      <c r="BI251" s="147">
        <f>IF(N251="nulová",J251,0)</f>
        <v>0</v>
      </c>
      <c r="BJ251" s="18" t="s">
        <v>73</v>
      </c>
      <c r="BK251" s="147">
        <f>ROUND(I251*H251,2)</f>
        <v>0</v>
      </c>
      <c r="BL251" s="18" t="s">
        <v>240</v>
      </c>
      <c r="BM251" s="146" t="s">
        <v>436</v>
      </c>
    </row>
    <row r="252" spans="1:65" s="2" customFormat="1" ht="19.5">
      <c r="A252" s="30"/>
      <c r="B252" s="31"/>
      <c r="C252" s="30"/>
      <c r="D252" s="148" t="s">
        <v>130</v>
      </c>
      <c r="E252" s="30"/>
      <c r="F252" s="149" t="s">
        <v>343</v>
      </c>
      <c r="G252" s="30"/>
      <c r="H252" s="30"/>
      <c r="I252" s="30"/>
      <c r="J252" s="30"/>
      <c r="K252" s="30"/>
      <c r="L252" s="31"/>
      <c r="M252" s="150"/>
      <c r="N252" s="151"/>
      <c r="O252" s="51"/>
      <c r="P252" s="51"/>
      <c r="Q252" s="51"/>
      <c r="R252" s="51"/>
      <c r="S252" s="51"/>
      <c r="T252" s="52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T252" s="18" t="s">
        <v>130</v>
      </c>
      <c r="AU252" s="18" t="s">
        <v>77</v>
      </c>
    </row>
    <row r="253" spans="1:65" s="13" customFormat="1">
      <c r="B253" s="154"/>
      <c r="D253" s="148" t="s">
        <v>134</v>
      </c>
      <c r="E253" s="155" t="s">
        <v>3</v>
      </c>
      <c r="F253" s="156" t="s">
        <v>345</v>
      </c>
      <c r="H253" s="155" t="s">
        <v>3</v>
      </c>
      <c r="L253" s="154"/>
      <c r="M253" s="157"/>
      <c r="N253" s="158"/>
      <c r="O253" s="158"/>
      <c r="P253" s="158"/>
      <c r="Q253" s="158"/>
      <c r="R253" s="158"/>
      <c r="S253" s="158"/>
      <c r="T253" s="159"/>
      <c r="AT253" s="155" t="s">
        <v>134</v>
      </c>
      <c r="AU253" s="155" t="s">
        <v>77</v>
      </c>
      <c r="AV253" s="13" t="s">
        <v>73</v>
      </c>
      <c r="AW253" s="13" t="s">
        <v>29</v>
      </c>
      <c r="AX253" s="13" t="s">
        <v>68</v>
      </c>
      <c r="AY253" s="155" t="s">
        <v>122</v>
      </c>
    </row>
    <row r="254" spans="1:65" s="14" customFormat="1">
      <c r="B254" s="160"/>
      <c r="D254" s="148" t="s">
        <v>134</v>
      </c>
      <c r="E254" s="161" t="s">
        <v>3</v>
      </c>
      <c r="F254" s="162" t="s">
        <v>535</v>
      </c>
      <c r="H254" s="163">
        <v>175.79</v>
      </c>
      <c r="L254" s="160"/>
      <c r="M254" s="164"/>
      <c r="N254" s="165"/>
      <c r="O254" s="165"/>
      <c r="P254" s="165"/>
      <c r="Q254" s="165"/>
      <c r="R254" s="165"/>
      <c r="S254" s="165"/>
      <c r="T254" s="166"/>
      <c r="AT254" s="161" t="s">
        <v>134</v>
      </c>
      <c r="AU254" s="161" t="s">
        <v>77</v>
      </c>
      <c r="AV254" s="14" t="s">
        <v>77</v>
      </c>
      <c r="AW254" s="14" t="s">
        <v>29</v>
      </c>
      <c r="AX254" s="14" t="s">
        <v>73</v>
      </c>
      <c r="AY254" s="161" t="s">
        <v>122</v>
      </c>
    </row>
    <row r="255" spans="1:65" s="2" customFormat="1" ht="44.25" customHeight="1">
      <c r="A255" s="30"/>
      <c r="B255" s="135"/>
      <c r="C255" s="136" t="s">
        <v>536</v>
      </c>
      <c r="D255" s="136" t="s">
        <v>124</v>
      </c>
      <c r="E255" s="137" t="s">
        <v>348</v>
      </c>
      <c r="F255" s="138" t="s">
        <v>349</v>
      </c>
      <c r="G255" s="139" t="s">
        <v>151</v>
      </c>
      <c r="H255" s="140">
        <v>585.96600000000001</v>
      </c>
      <c r="I255" s="141"/>
      <c r="J255" s="141">
        <f>ROUND(I255*H255,2)</f>
        <v>0</v>
      </c>
      <c r="K255" s="138" t="s">
        <v>3</v>
      </c>
      <c r="L255" s="31"/>
      <c r="M255" s="142" t="s">
        <v>3</v>
      </c>
      <c r="N255" s="143" t="s">
        <v>39</v>
      </c>
      <c r="O255" s="144">
        <v>0.123</v>
      </c>
      <c r="P255" s="144">
        <f>O255*H255</f>
        <v>72.073818000000003</v>
      </c>
      <c r="Q255" s="144">
        <v>2.5000000000000001E-4</v>
      </c>
      <c r="R255" s="144">
        <f>Q255*H255</f>
        <v>0.1464915</v>
      </c>
      <c r="S255" s="144">
        <v>0</v>
      </c>
      <c r="T255" s="145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46" t="s">
        <v>240</v>
      </c>
      <c r="AT255" s="146" t="s">
        <v>124</v>
      </c>
      <c r="AU255" s="146" t="s">
        <v>77</v>
      </c>
      <c r="AY255" s="18" t="s">
        <v>122</v>
      </c>
      <c r="BE255" s="147">
        <f>IF(N255="základní",J255,0)</f>
        <v>0</v>
      </c>
      <c r="BF255" s="147">
        <f>IF(N255="snížená",J255,0)</f>
        <v>0</v>
      </c>
      <c r="BG255" s="147">
        <f>IF(N255="zákl. přenesená",J255,0)</f>
        <v>0</v>
      </c>
      <c r="BH255" s="147">
        <f>IF(N255="sníž. přenesená",J255,0)</f>
        <v>0</v>
      </c>
      <c r="BI255" s="147">
        <f>IF(N255="nulová",J255,0)</f>
        <v>0</v>
      </c>
      <c r="BJ255" s="18" t="s">
        <v>73</v>
      </c>
      <c r="BK255" s="147">
        <f>ROUND(I255*H255,2)</f>
        <v>0</v>
      </c>
      <c r="BL255" s="18" t="s">
        <v>240</v>
      </c>
      <c r="BM255" s="146" t="s">
        <v>438</v>
      </c>
    </row>
    <row r="256" spans="1:65" s="2" customFormat="1" ht="29.25">
      <c r="A256" s="30"/>
      <c r="B256" s="31"/>
      <c r="C256" s="30"/>
      <c r="D256" s="148" t="s">
        <v>130</v>
      </c>
      <c r="E256" s="30"/>
      <c r="F256" s="149" t="s">
        <v>349</v>
      </c>
      <c r="G256" s="30"/>
      <c r="H256" s="30"/>
      <c r="I256" s="30"/>
      <c r="J256" s="30"/>
      <c r="K256" s="30"/>
      <c r="L256" s="31"/>
      <c r="M256" s="150"/>
      <c r="N256" s="151"/>
      <c r="O256" s="51"/>
      <c r="P256" s="51"/>
      <c r="Q256" s="51"/>
      <c r="R256" s="51"/>
      <c r="S256" s="51"/>
      <c r="T256" s="52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T256" s="18" t="s">
        <v>130</v>
      </c>
      <c r="AU256" s="18" t="s">
        <v>77</v>
      </c>
    </row>
    <row r="257" spans="1:65" s="2" customFormat="1" ht="24.2" customHeight="1">
      <c r="A257" s="30"/>
      <c r="B257" s="135"/>
      <c r="C257" s="136" t="s">
        <v>537</v>
      </c>
      <c r="D257" s="136" t="s">
        <v>124</v>
      </c>
      <c r="E257" s="137" t="s">
        <v>352</v>
      </c>
      <c r="F257" s="138" t="s">
        <v>353</v>
      </c>
      <c r="G257" s="139" t="s">
        <v>151</v>
      </c>
      <c r="H257" s="140">
        <v>585.96600000000001</v>
      </c>
      <c r="I257" s="141"/>
      <c r="J257" s="141">
        <f>ROUND(I257*H257,2)</f>
        <v>0</v>
      </c>
      <c r="K257" s="138" t="s">
        <v>128</v>
      </c>
      <c r="L257" s="31"/>
      <c r="M257" s="142" t="s">
        <v>3</v>
      </c>
      <c r="N257" s="143" t="s">
        <v>39</v>
      </c>
      <c r="O257" s="144">
        <v>0.27</v>
      </c>
      <c r="P257" s="144">
        <f>O257*H257</f>
        <v>158.21082000000001</v>
      </c>
      <c r="Q257" s="144">
        <v>1.0300000000000001E-3</v>
      </c>
      <c r="R257" s="144">
        <f>Q257*H257</f>
        <v>0.60354498000000012</v>
      </c>
      <c r="S257" s="144">
        <v>0</v>
      </c>
      <c r="T257" s="145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46" t="s">
        <v>240</v>
      </c>
      <c r="AT257" s="146" t="s">
        <v>124</v>
      </c>
      <c r="AU257" s="146" t="s">
        <v>77</v>
      </c>
      <c r="AY257" s="18" t="s">
        <v>122</v>
      </c>
      <c r="BE257" s="147">
        <f>IF(N257="základní",J257,0)</f>
        <v>0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8" t="s">
        <v>73</v>
      </c>
      <c r="BK257" s="147">
        <f>ROUND(I257*H257,2)</f>
        <v>0</v>
      </c>
      <c r="BL257" s="18" t="s">
        <v>240</v>
      </c>
      <c r="BM257" s="146" t="s">
        <v>439</v>
      </c>
    </row>
    <row r="258" spans="1:65" s="2" customFormat="1" ht="29.25">
      <c r="A258" s="30"/>
      <c r="B258" s="31"/>
      <c r="C258" s="30"/>
      <c r="D258" s="148" t="s">
        <v>130</v>
      </c>
      <c r="E258" s="30"/>
      <c r="F258" s="149" t="s">
        <v>355</v>
      </c>
      <c r="G258" s="30"/>
      <c r="H258" s="30"/>
      <c r="I258" s="30"/>
      <c r="J258" s="30"/>
      <c r="K258" s="30"/>
      <c r="L258" s="31"/>
      <c r="M258" s="150"/>
      <c r="N258" s="151"/>
      <c r="O258" s="51"/>
      <c r="P258" s="51"/>
      <c r="Q258" s="51"/>
      <c r="R258" s="51"/>
      <c r="S258" s="51"/>
      <c r="T258" s="52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8" t="s">
        <v>130</v>
      </c>
      <c r="AU258" s="18" t="s">
        <v>77</v>
      </c>
    </row>
    <row r="259" spans="1:65" s="2" customFormat="1">
      <c r="A259" s="30"/>
      <c r="B259" s="31"/>
      <c r="C259" s="30"/>
      <c r="D259" s="152" t="s">
        <v>132</v>
      </c>
      <c r="E259" s="30"/>
      <c r="F259" s="153" t="s">
        <v>356</v>
      </c>
      <c r="G259" s="30"/>
      <c r="H259" s="30"/>
      <c r="I259" s="30"/>
      <c r="J259" s="30"/>
      <c r="K259" s="30"/>
      <c r="L259" s="31"/>
      <c r="M259" s="150"/>
      <c r="N259" s="151"/>
      <c r="O259" s="51"/>
      <c r="P259" s="51"/>
      <c r="Q259" s="51"/>
      <c r="R259" s="51"/>
      <c r="S259" s="51"/>
      <c r="T259" s="52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8" t="s">
        <v>132</v>
      </c>
      <c r="AU259" s="18" t="s">
        <v>77</v>
      </c>
    </row>
    <row r="260" spans="1:65" s="2" customFormat="1" ht="24.2" customHeight="1">
      <c r="A260" s="30"/>
      <c r="B260" s="135"/>
      <c r="C260" s="136" t="s">
        <v>538</v>
      </c>
      <c r="D260" s="136" t="s">
        <v>124</v>
      </c>
      <c r="E260" s="137" t="s">
        <v>358</v>
      </c>
      <c r="F260" s="138" t="s">
        <v>359</v>
      </c>
      <c r="G260" s="139" t="s">
        <v>151</v>
      </c>
      <c r="H260" s="140">
        <v>585.96600000000001</v>
      </c>
      <c r="I260" s="141"/>
      <c r="J260" s="141">
        <f>ROUND(I260*H260,2)</f>
        <v>0</v>
      </c>
      <c r="K260" s="138" t="s">
        <v>128</v>
      </c>
      <c r="L260" s="31"/>
      <c r="M260" s="142" t="s">
        <v>3</v>
      </c>
      <c r="N260" s="143" t="s">
        <v>39</v>
      </c>
      <c r="O260" s="144">
        <v>0</v>
      </c>
      <c r="P260" s="144">
        <f>O260*H260</f>
        <v>0</v>
      </c>
      <c r="Q260" s="144">
        <v>6.0000000000000002E-5</v>
      </c>
      <c r="R260" s="144">
        <f>Q260*H260</f>
        <v>3.5157960000000002E-2</v>
      </c>
      <c r="S260" s="144">
        <v>0</v>
      </c>
      <c r="T260" s="145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46" t="s">
        <v>240</v>
      </c>
      <c r="AT260" s="146" t="s">
        <v>124</v>
      </c>
      <c r="AU260" s="146" t="s">
        <v>77</v>
      </c>
      <c r="AY260" s="18" t="s">
        <v>122</v>
      </c>
      <c r="BE260" s="147">
        <f>IF(N260="základní",J260,0)</f>
        <v>0</v>
      </c>
      <c r="BF260" s="147">
        <f>IF(N260="snížená",J260,0)</f>
        <v>0</v>
      </c>
      <c r="BG260" s="147">
        <f>IF(N260="zákl. přenesená",J260,0)</f>
        <v>0</v>
      </c>
      <c r="BH260" s="147">
        <f>IF(N260="sníž. přenesená",J260,0)</f>
        <v>0</v>
      </c>
      <c r="BI260" s="147">
        <f>IF(N260="nulová",J260,0)</f>
        <v>0</v>
      </c>
      <c r="BJ260" s="18" t="s">
        <v>73</v>
      </c>
      <c r="BK260" s="147">
        <f>ROUND(I260*H260,2)</f>
        <v>0</v>
      </c>
      <c r="BL260" s="18" t="s">
        <v>240</v>
      </c>
      <c r="BM260" s="146" t="s">
        <v>440</v>
      </c>
    </row>
    <row r="261" spans="1:65" s="2" customFormat="1" ht="29.25">
      <c r="A261" s="30"/>
      <c r="B261" s="31"/>
      <c r="C261" s="30"/>
      <c r="D261" s="148" t="s">
        <v>130</v>
      </c>
      <c r="E261" s="30"/>
      <c r="F261" s="149" t="s">
        <v>361</v>
      </c>
      <c r="G261" s="30"/>
      <c r="H261" s="30"/>
      <c r="I261" s="30"/>
      <c r="J261" s="30"/>
      <c r="K261" s="30"/>
      <c r="L261" s="31"/>
      <c r="M261" s="150"/>
      <c r="N261" s="151"/>
      <c r="O261" s="51"/>
      <c r="P261" s="51"/>
      <c r="Q261" s="51"/>
      <c r="R261" s="51"/>
      <c r="S261" s="51"/>
      <c r="T261" s="52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T261" s="18" t="s">
        <v>130</v>
      </c>
      <c r="AU261" s="18" t="s">
        <v>77</v>
      </c>
    </row>
    <row r="262" spans="1:65" s="2" customFormat="1">
      <c r="A262" s="30"/>
      <c r="B262" s="31"/>
      <c r="C262" s="30"/>
      <c r="D262" s="152" t="s">
        <v>132</v>
      </c>
      <c r="E262" s="30"/>
      <c r="F262" s="153" t="s">
        <v>362</v>
      </c>
      <c r="G262" s="30"/>
      <c r="H262" s="30"/>
      <c r="I262" s="30"/>
      <c r="J262" s="30"/>
      <c r="K262" s="30"/>
      <c r="L262" s="31"/>
      <c r="M262" s="150"/>
      <c r="N262" s="151"/>
      <c r="O262" s="51"/>
      <c r="P262" s="51"/>
      <c r="Q262" s="51"/>
      <c r="R262" s="51"/>
      <c r="S262" s="51"/>
      <c r="T262" s="52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T262" s="18" t="s">
        <v>132</v>
      </c>
      <c r="AU262" s="18" t="s">
        <v>77</v>
      </c>
    </row>
    <row r="263" spans="1:65" s="12" customFormat="1" ht="25.9" customHeight="1">
      <c r="B263" s="123"/>
      <c r="D263" s="124" t="s">
        <v>67</v>
      </c>
      <c r="E263" s="125" t="s">
        <v>263</v>
      </c>
      <c r="F263" s="125" t="s">
        <v>363</v>
      </c>
      <c r="J263" s="126">
        <f>BK263</f>
        <v>0</v>
      </c>
      <c r="L263" s="123"/>
      <c r="M263" s="127"/>
      <c r="N263" s="128"/>
      <c r="O263" s="128"/>
      <c r="P263" s="129">
        <f>P264</f>
        <v>0</v>
      </c>
      <c r="Q263" s="128"/>
      <c r="R263" s="129">
        <f>R264</f>
        <v>0</v>
      </c>
      <c r="S263" s="128"/>
      <c r="T263" s="130">
        <f>T264</f>
        <v>0</v>
      </c>
      <c r="AR263" s="124" t="s">
        <v>80</v>
      </c>
      <c r="AT263" s="131" t="s">
        <v>67</v>
      </c>
      <c r="AU263" s="131" t="s">
        <v>68</v>
      </c>
      <c r="AY263" s="124" t="s">
        <v>122</v>
      </c>
      <c r="BK263" s="132">
        <f>BK264</f>
        <v>0</v>
      </c>
    </row>
    <row r="264" spans="1:65" s="12" customFormat="1" ht="22.9" customHeight="1">
      <c r="B264" s="123"/>
      <c r="D264" s="124" t="s">
        <v>67</v>
      </c>
      <c r="E264" s="133" t="s">
        <v>364</v>
      </c>
      <c r="F264" s="133" t="s">
        <v>365</v>
      </c>
      <c r="J264" s="134">
        <f>BK264</f>
        <v>0</v>
      </c>
      <c r="L264" s="123"/>
      <c r="M264" s="127"/>
      <c r="N264" s="128"/>
      <c r="O264" s="128"/>
      <c r="P264" s="129">
        <f>SUM(P265:P266)</f>
        <v>0</v>
      </c>
      <c r="Q264" s="128"/>
      <c r="R264" s="129">
        <f>SUM(R265:R266)</f>
        <v>0</v>
      </c>
      <c r="S264" s="128"/>
      <c r="T264" s="130">
        <f>SUM(T265:T266)</f>
        <v>0</v>
      </c>
      <c r="AR264" s="124" t="s">
        <v>80</v>
      </c>
      <c r="AT264" s="131" t="s">
        <v>67</v>
      </c>
      <c r="AU264" s="131" t="s">
        <v>73</v>
      </c>
      <c r="AY264" s="124" t="s">
        <v>122</v>
      </c>
      <c r="BK264" s="132">
        <f>SUM(BK265:BK266)</f>
        <v>0</v>
      </c>
    </row>
    <row r="265" spans="1:65" s="2" customFormat="1" ht="21.75" customHeight="1">
      <c r="A265" s="30"/>
      <c r="B265" s="135"/>
      <c r="C265" s="136" t="s">
        <v>539</v>
      </c>
      <c r="D265" s="136" t="s">
        <v>124</v>
      </c>
      <c r="E265" s="137" t="s">
        <v>367</v>
      </c>
      <c r="F265" s="138" t="s">
        <v>368</v>
      </c>
      <c r="G265" s="139" t="s">
        <v>140</v>
      </c>
      <c r="H265" s="140">
        <v>15</v>
      </c>
      <c r="I265" s="141"/>
      <c r="J265" s="141">
        <f>ROUND(I265*H265,2)</f>
        <v>0</v>
      </c>
      <c r="K265" s="138" t="s">
        <v>3</v>
      </c>
      <c r="L265" s="31"/>
      <c r="M265" s="142" t="s">
        <v>3</v>
      </c>
      <c r="N265" s="143" t="s">
        <v>39</v>
      </c>
      <c r="O265" s="144">
        <v>0</v>
      </c>
      <c r="P265" s="144">
        <f>O265*H265</f>
        <v>0</v>
      </c>
      <c r="Q265" s="144">
        <v>0</v>
      </c>
      <c r="R265" s="144">
        <f>Q265*H265</f>
        <v>0</v>
      </c>
      <c r="S265" s="144">
        <v>0</v>
      </c>
      <c r="T265" s="145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46" t="s">
        <v>369</v>
      </c>
      <c r="AT265" s="146" t="s">
        <v>124</v>
      </c>
      <c r="AU265" s="146" t="s">
        <v>77</v>
      </c>
      <c r="AY265" s="18" t="s">
        <v>122</v>
      </c>
      <c r="BE265" s="147">
        <f>IF(N265="základní",J265,0)</f>
        <v>0</v>
      </c>
      <c r="BF265" s="147">
        <f>IF(N265="snížená",J265,0)</f>
        <v>0</v>
      </c>
      <c r="BG265" s="147">
        <f>IF(N265="zákl. přenesená",J265,0)</f>
        <v>0</v>
      </c>
      <c r="BH265" s="147">
        <f>IF(N265="sníž. přenesená",J265,0)</f>
        <v>0</v>
      </c>
      <c r="BI265" s="147">
        <f>IF(N265="nulová",J265,0)</f>
        <v>0</v>
      </c>
      <c r="BJ265" s="18" t="s">
        <v>73</v>
      </c>
      <c r="BK265" s="147">
        <f>ROUND(I265*H265,2)</f>
        <v>0</v>
      </c>
      <c r="BL265" s="18" t="s">
        <v>369</v>
      </c>
      <c r="BM265" s="146" t="s">
        <v>441</v>
      </c>
    </row>
    <row r="266" spans="1:65" s="2" customFormat="1">
      <c r="A266" s="30"/>
      <c r="B266" s="31"/>
      <c r="C266" s="30"/>
      <c r="D266" s="148" t="s">
        <v>130</v>
      </c>
      <c r="E266" s="30"/>
      <c r="F266" s="149" t="s">
        <v>368</v>
      </c>
      <c r="G266" s="30"/>
      <c r="H266" s="30"/>
      <c r="I266" s="30"/>
      <c r="J266" s="30"/>
      <c r="K266" s="30"/>
      <c r="L266" s="31"/>
      <c r="M266" s="187"/>
      <c r="N266" s="188"/>
      <c r="O266" s="189"/>
      <c r="P266" s="189"/>
      <c r="Q266" s="189"/>
      <c r="R266" s="189"/>
      <c r="S266" s="189"/>
      <c r="T266" s="19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T266" s="18" t="s">
        <v>130</v>
      </c>
      <c r="AU266" s="18" t="s">
        <v>77</v>
      </c>
    </row>
    <row r="267" spans="1:65" s="2" customFormat="1" ht="6.95" customHeight="1">
      <c r="A267" s="30"/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31"/>
      <c r="M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</sheetData>
  <autoFilter ref="C89:K266"/>
  <mergeCells count="8">
    <mergeCell ref="E80:H80"/>
    <mergeCell ref="E82:H82"/>
    <mergeCell ref="L2:V2"/>
    <mergeCell ref="E7:H7"/>
    <mergeCell ref="E9:H9"/>
    <mergeCell ref="E27:H27"/>
    <mergeCell ref="E48:H48"/>
    <mergeCell ref="E50:H50"/>
  </mergeCells>
  <hyperlinks>
    <hyperlink ref="F95" r:id="rId1"/>
    <hyperlink ref="F102" r:id="rId2"/>
    <hyperlink ref="F110" r:id="rId3"/>
    <hyperlink ref="F114" r:id="rId4"/>
    <hyperlink ref="F119" r:id="rId5"/>
    <hyperlink ref="F131" r:id="rId6"/>
    <hyperlink ref="F134" r:id="rId7"/>
    <hyperlink ref="F148" r:id="rId8"/>
    <hyperlink ref="F153" r:id="rId9"/>
    <hyperlink ref="F161" r:id="rId10"/>
    <hyperlink ref="F167" r:id="rId11"/>
    <hyperlink ref="F173" r:id="rId12"/>
    <hyperlink ref="F179" r:id="rId13"/>
    <hyperlink ref="F182" r:id="rId14"/>
    <hyperlink ref="F185" r:id="rId15"/>
    <hyperlink ref="F189" r:id="rId16"/>
    <hyperlink ref="F192" r:id="rId17"/>
    <hyperlink ref="F200" r:id="rId18"/>
    <hyperlink ref="F203" r:id="rId19"/>
    <hyperlink ref="F206" r:id="rId20"/>
    <hyperlink ref="F210" r:id="rId21"/>
    <hyperlink ref="F215" r:id="rId22"/>
    <hyperlink ref="F220" r:id="rId23"/>
    <hyperlink ref="F223" r:id="rId24"/>
    <hyperlink ref="F227" r:id="rId25"/>
    <hyperlink ref="F232" r:id="rId26"/>
    <hyperlink ref="F237" r:id="rId27"/>
    <hyperlink ref="F242" r:id="rId28"/>
    <hyperlink ref="F245" r:id="rId29"/>
    <hyperlink ref="F249" r:id="rId30"/>
    <hyperlink ref="F259" r:id="rId31"/>
    <hyperlink ref="F262" r:id="rId32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3"/>
  <sheetViews>
    <sheetView showGridLines="0" topLeftCell="A86" workbookViewId="0">
      <selection activeCell="I99" sqref="I9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272" t="s">
        <v>6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1:46" s="1" customFormat="1" ht="24.95" customHeight="1">
      <c r="B4" s="21"/>
      <c r="D4" s="22" t="s">
        <v>89</v>
      </c>
      <c r="L4" s="21"/>
      <c r="M4" s="87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305" t="str">
        <f>'Rekapitulace stavby'!K6</f>
        <v>Oprava fasády kostela sv. Archanděla Michaela</v>
      </c>
      <c r="F7" s="306"/>
      <c r="G7" s="306"/>
      <c r="H7" s="306"/>
      <c r="L7" s="21"/>
    </row>
    <row r="8" spans="1:46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8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96" t="s">
        <v>540</v>
      </c>
      <c r="F9" s="307"/>
      <c r="G9" s="307"/>
      <c r="H9" s="307"/>
      <c r="I9" s="30"/>
      <c r="J9" s="30"/>
      <c r="K9" s="30"/>
      <c r="L9" s="8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8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16</v>
      </c>
      <c r="E11" s="30"/>
      <c r="F11" s="25" t="s">
        <v>3</v>
      </c>
      <c r="G11" s="30"/>
      <c r="H11" s="30"/>
      <c r="I11" s="27" t="s">
        <v>17</v>
      </c>
      <c r="J11" s="25" t="s">
        <v>3</v>
      </c>
      <c r="K11" s="30"/>
      <c r="L11" s="8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18</v>
      </c>
      <c r="E12" s="30"/>
      <c r="F12" s="25" t="s">
        <v>19</v>
      </c>
      <c r="G12" s="30"/>
      <c r="H12" s="30"/>
      <c r="I12" s="27" t="s">
        <v>20</v>
      </c>
      <c r="J12" s="48"/>
      <c r="K12" s="30"/>
      <c r="L12" s="8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8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21</v>
      </c>
      <c r="E14" s="30"/>
      <c r="F14" s="30"/>
      <c r="G14" s="30"/>
      <c r="H14" s="30"/>
      <c r="I14" s="27" t="s">
        <v>22</v>
      </c>
      <c r="J14" s="25" t="s">
        <v>3</v>
      </c>
      <c r="K14" s="30"/>
      <c r="L14" s="8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23</v>
      </c>
      <c r="F15" s="30"/>
      <c r="G15" s="30"/>
      <c r="H15" s="30"/>
      <c r="I15" s="27" t="s">
        <v>24</v>
      </c>
      <c r="J15" s="25" t="s">
        <v>3</v>
      </c>
      <c r="K15" s="30"/>
      <c r="L15" s="8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8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25</v>
      </c>
      <c r="E17" s="30"/>
      <c r="F17" s="30"/>
      <c r="G17" s="30"/>
      <c r="H17" s="30"/>
      <c r="I17" s="27" t="s">
        <v>22</v>
      </c>
      <c r="J17" s="25" t="s">
        <v>3</v>
      </c>
      <c r="K17" s="30"/>
      <c r="L17" s="8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26</v>
      </c>
      <c r="F18" s="30"/>
      <c r="G18" s="30"/>
      <c r="H18" s="30"/>
      <c r="I18" s="27" t="s">
        <v>24</v>
      </c>
      <c r="J18" s="25" t="s">
        <v>3</v>
      </c>
      <c r="K18" s="30"/>
      <c r="L18" s="8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8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27</v>
      </c>
      <c r="E20" s="30"/>
      <c r="F20" s="30"/>
      <c r="G20" s="30"/>
      <c r="H20" s="30"/>
      <c r="I20" s="27" t="s">
        <v>22</v>
      </c>
      <c r="J20" s="25" t="s">
        <v>3</v>
      </c>
      <c r="K20" s="30"/>
      <c r="L20" s="8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28</v>
      </c>
      <c r="F21" s="30"/>
      <c r="G21" s="30"/>
      <c r="H21" s="30"/>
      <c r="I21" s="27" t="s">
        <v>24</v>
      </c>
      <c r="J21" s="25" t="s">
        <v>3</v>
      </c>
      <c r="K21" s="30"/>
      <c r="L21" s="8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8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22</v>
      </c>
      <c r="J23" s="25" t="s">
        <v>3</v>
      </c>
      <c r="K23" s="30"/>
      <c r="L23" s="8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31</v>
      </c>
      <c r="F24" s="30"/>
      <c r="G24" s="30"/>
      <c r="H24" s="30"/>
      <c r="I24" s="27" t="s">
        <v>24</v>
      </c>
      <c r="J24" s="25" t="s">
        <v>3</v>
      </c>
      <c r="K24" s="30"/>
      <c r="L24" s="8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8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32</v>
      </c>
      <c r="E26" s="30"/>
      <c r="F26" s="30"/>
      <c r="G26" s="30"/>
      <c r="H26" s="30"/>
      <c r="I26" s="30"/>
      <c r="J26" s="30"/>
      <c r="K26" s="30"/>
      <c r="L26" s="8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89"/>
      <c r="B27" s="90"/>
      <c r="C27" s="89"/>
      <c r="D27" s="89"/>
      <c r="E27" s="283" t="s">
        <v>3</v>
      </c>
      <c r="F27" s="283"/>
      <c r="G27" s="283"/>
      <c r="H27" s="283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8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59"/>
      <c r="E29" s="59"/>
      <c r="F29" s="59"/>
      <c r="G29" s="59"/>
      <c r="H29" s="59"/>
      <c r="I29" s="59"/>
      <c r="J29" s="59"/>
      <c r="K29" s="59"/>
      <c r="L29" s="8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2" t="s">
        <v>34</v>
      </c>
      <c r="E30" s="30"/>
      <c r="F30" s="30"/>
      <c r="G30" s="30"/>
      <c r="H30" s="30"/>
      <c r="I30" s="30"/>
      <c r="J30" s="64">
        <f>ROUND(J83, 2)</f>
        <v>0</v>
      </c>
      <c r="K30" s="30"/>
      <c r="L30" s="8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59"/>
      <c r="E31" s="59"/>
      <c r="F31" s="59"/>
      <c r="G31" s="59"/>
      <c r="H31" s="59"/>
      <c r="I31" s="59"/>
      <c r="J31" s="59"/>
      <c r="K31" s="59"/>
      <c r="L31" s="8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8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3" t="s">
        <v>38</v>
      </c>
      <c r="E33" s="27" t="s">
        <v>39</v>
      </c>
      <c r="F33" s="94">
        <f>ROUND((SUM(BE83:BE102)),  2)</f>
        <v>0</v>
      </c>
      <c r="G33" s="30"/>
      <c r="H33" s="30"/>
      <c r="I33" s="95">
        <v>0.21</v>
      </c>
      <c r="J33" s="94">
        <f>ROUND(((SUM(BE83:BE102))*I33),  2)</f>
        <v>0</v>
      </c>
      <c r="K33" s="30"/>
      <c r="L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4">
        <f>ROUND((SUM(BF83:BF102)),  2)</f>
        <v>0</v>
      </c>
      <c r="G34" s="30"/>
      <c r="H34" s="30"/>
      <c r="I34" s="95">
        <v>0.15</v>
      </c>
      <c r="J34" s="94">
        <f>ROUND(((SUM(BF83:BF102))*I34),  2)</f>
        <v>0</v>
      </c>
      <c r="K34" s="30"/>
      <c r="L34" s="8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4">
        <f>ROUND((SUM(BG83:BG102)),  2)</f>
        <v>0</v>
      </c>
      <c r="G35" s="30"/>
      <c r="H35" s="30"/>
      <c r="I35" s="95">
        <v>0.21</v>
      </c>
      <c r="J35" s="94">
        <f>0</f>
        <v>0</v>
      </c>
      <c r="K35" s="30"/>
      <c r="L35" s="8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4">
        <f>ROUND((SUM(BH83:BH102)),  2)</f>
        <v>0</v>
      </c>
      <c r="G36" s="30"/>
      <c r="H36" s="30"/>
      <c r="I36" s="95">
        <v>0.15</v>
      </c>
      <c r="J36" s="94">
        <f>0</f>
        <v>0</v>
      </c>
      <c r="K36" s="30"/>
      <c r="L36" s="8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4">
        <f>ROUND((SUM(BI83:BI102)),  2)</f>
        <v>0</v>
      </c>
      <c r="G37" s="30"/>
      <c r="H37" s="30"/>
      <c r="I37" s="95">
        <v>0</v>
      </c>
      <c r="J37" s="94">
        <f>0</f>
        <v>0</v>
      </c>
      <c r="K37" s="30"/>
      <c r="L37" s="8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8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96"/>
      <c r="D39" s="97" t="s">
        <v>44</v>
      </c>
      <c r="E39" s="53"/>
      <c r="F39" s="53"/>
      <c r="G39" s="98" t="s">
        <v>45</v>
      </c>
      <c r="H39" s="99" t="s">
        <v>46</v>
      </c>
      <c r="I39" s="53"/>
      <c r="J39" s="100">
        <f>SUM(J30:J37)</f>
        <v>0</v>
      </c>
      <c r="K39" s="101"/>
      <c r="L39" s="8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8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4" spans="1:31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8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2" customFormat="1" ht="24.95" customHeight="1">
      <c r="A45" s="30"/>
      <c r="B45" s="31"/>
      <c r="C45" s="22" t="s">
        <v>92</v>
      </c>
      <c r="D45" s="30"/>
      <c r="E45" s="30"/>
      <c r="F45" s="30"/>
      <c r="G45" s="30"/>
      <c r="H45" s="30"/>
      <c r="I45" s="30"/>
      <c r="J45" s="30"/>
      <c r="K45" s="30"/>
      <c r="L45" s="88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8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2" customFormat="1" ht="12" customHeight="1">
      <c r="A47" s="30"/>
      <c r="B47" s="31"/>
      <c r="C47" s="27" t="s">
        <v>15</v>
      </c>
      <c r="D47" s="30"/>
      <c r="E47" s="30"/>
      <c r="F47" s="30"/>
      <c r="G47" s="30"/>
      <c r="H47" s="30"/>
      <c r="I47" s="30"/>
      <c r="J47" s="30"/>
      <c r="K47" s="30"/>
      <c r="L47" s="8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2" customFormat="1" ht="16.5" customHeight="1">
      <c r="A48" s="30"/>
      <c r="B48" s="31"/>
      <c r="C48" s="30"/>
      <c r="D48" s="30"/>
      <c r="E48" s="305" t="str">
        <f>E7</f>
        <v>Oprava fasády kostela sv. Archanděla Michaela</v>
      </c>
      <c r="F48" s="306"/>
      <c r="G48" s="306"/>
      <c r="H48" s="306"/>
      <c r="I48" s="30"/>
      <c r="J48" s="30"/>
      <c r="K48" s="30"/>
      <c r="L48" s="8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47" s="2" customFormat="1" ht="12" customHeight="1">
      <c r="A49" s="30"/>
      <c r="B49" s="31"/>
      <c r="C49" s="27" t="s">
        <v>90</v>
      </c>
      <c r="D49" s="30"/>
      <c r="E49" s="30"/>
      <c r="F49" s="30"/>
      <c r="G49" s="30"/>
      <c r="H49" s="30"/>
      <c r="I49" s="30"/>
      <c r="J49" s="30"/>
      <c r="K49" s="30"/>
      <c r="L49" s="8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47" s="2" customFormat="1" ht="16.5" customHeight="1">
      <c r="A50" s="30"/>
      <c r="B50" s="31"/>
      <c r="C50" s="30"/>
      <c r="D50" s="30"/>
      <c r="E50" s="296" t="str">
        <f>E9</f>
        <v>5 - VRN</v>
      </c>
      <c r="F50" s="307"/>
      <c r="G50" s="307"/>
      <c r="H50" s="307"/>
      <c r="I50" s="30"/>
      <c r="J50" s="30"/>
      <c r="K50" s="30"/>
      <c r="L50" s="8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47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8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47" s="2" customFormat="1" ht="12" customHeight="1">
      <c r="A52" s="30"/>
      <c r="B52" s="31"/>
      <c r="C52" s="27" t="s">
        <v>18</v>
      </c>
      <c r="D52" s="30"/>
      <c r="E52" s="30"/>
      <c r="F52" s="25" t="str">
        <f>F12</f>
        <v xml:space="preserve"> </v>
      </c>
      <c r="G52" s="30"/>
      <c r="H52" s="30"/>
      <c r="I52" s="27" t="s">
        <v>20</v>
      </c>
      <c r="J52" s="48" t="str">
        <f>IF(J12="","",J12)</f>
        <v/>
      </c>
      <c r="K52" s="30"/>
      <c r="L52" s="8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47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8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47" s="2" customFormat="1" ht="25.7" customHeight="1">
      <c r="A54" s="30"/>
      <c r="B54" s="31"/>
      <c r="C54" s="27" t="s">
        <v>21</v>
      </c>
      <c r="D54" s="30"/>
      <c r="E54" s="30"/>
      <c r="F54" s="25" t="str">
        <f>E15</f>
        <v>Obec Blatno</v>
      </c>
      <c r="G54" s="30"/>
      <c r="H54" s="30"/>
      <c r="I54" s="27" t="s">
        <v>27</v>
      </c>
      <c r="J54" s="28" t="str">
        <f>E21</f>
        <v>bez projektové dokumentace</v>
      </c>
      <c r="K54" s="30"/>
      <c r="L54" s="8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47" s="2" customFormat="1" ht="15.2" customHeight="1">
      <c r="A55" s="30"/>
      <c r="B55" s="31"/>
      <c r="C55" s="27" t="s">
        <v>25</v>
      </c>
      <c r="D55" s="30"/>
      <c r="E55" s="30"/>
      <c r="F55" s="25" t="str">
        <f>IF(E18="","",E18)</f>
        <v>vyjde z výběrového řízení</v>
      </c>
      <c r="G55" s="30"/>
      <c r="H55" s="30"/>
      <c r="I55" s="27" t="s">
        <v>30</v>
      </c>
      <c r="J55" s="28" t="str">
        <f>E24</f>
        <v>Valová R.</v>
      </c>
      <c r="K55" s="30"/>
      <c r="L55" s="8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47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8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47" s="2" customFormat="1" ht="29.25" customHeight="1">
      <c r="A57" s="30"/>
      <c r="B57" s="31"/>
      <c r="C57" s="102" t="s">
        <v>93</v>
      </c>
      <c r="D57" s="96"/>
      <c r="E57" s="96"/>
      <c r="F57" s="96"/>
      <c r="G57" s="96"/>
      <c r="H57" s="96"/>
      <c r="I57" s="96"/>
      <c r="J57" s="103" t="s">
        <v>94</v>
      </c>
      <c r="K57" s="96"/>
      <c r="L57" s="8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47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8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47" s="2" customFormat="1" ht="22.9" customHeight="1">
      <c r="A59" s="30"/>
      <c r="B59" s="31"/>
      <c r="C59" s="104" t="s">
        <v>66</v>
      </c>
      <c r="D59" s="30"/>
      <c r="E59" s="30"/>
      <c r="F59" s="30"/>
      <c r="G59" s="30"/>
      <c r="H59" s="30"/>
      <c r="I59" s="30"/>
      <c r="J59" s="64">
        <f>J83</f>
        <v>0</v>
      </c>
      <c r="K59" s="30"/>
      <c r="L59" s="8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U59" s="18" t="s">
        <v>95</v>
      </c>
    </row>
    <row r="60" spans="1:47" s="9" customFormat="1" ht="24.95" customHeight="1">
      <c r="B60" s="105"/>
      <c r="D60" s="106" t="s">
        <v>541</v>
      </c>
      <c r="E60" s="107"/>
      <c r="F60" s="107"/>
      <c r="G60" s="107"/>
      <c r="H60" s="107"/>
      <c r="I60" s="107"/>
      <c r="J60" s="108">
        <f>J84</f>
        <v>0</v>
      </c>
      <c r="L60" s="105"/>
    </row>
    <row r="61" spans="1:47" s="10" customFormat="1" ht="19.899999999999999" customHeight="1">
      <c r="B61" s="109"/>
      <c r="D61" s="110" t="s">
        <v>542</v>
      </c>
      <c r="E61" s="111"/>
      <c r="F61" s="111"/>
      <c r="G61" s="111"/>
      <c r="H61" s="111"/>
      <c r="I61" s="111"/>
      <c r="J61" s="112">
        <f>J85</f>
        <v>0</v>
      </c>
      <c r="L61" s="109"/>
    </row>
    <row r="62" spans="1:47" s="10" customFormat="1" ht="19.899999999999999" customHeight="1">
      <c r="B62" s="109"/>
      <c r="D62" s="110" t="s">
        <v>543</v>
      </c>
      <c r="E62" s="111"/>
      <c r="F62" s="111"/>
      <c r="G62" s="111"/>
      <c r="H62" s="111"/>
      <c r="I62" s="111"/>
      <c r="J62" s="112">
        <f>J90</f>
        <v>0</v>
      </c>
      <c r="L62" s="109"/>
    </row>
    <row r="63" spans="1:47" s="10" customFormat="1" ht="19.899999999999999" customHeight="1">
      <c r="B63" s="109"/>
      <c r="D63" s="110" t="s">
        <v>544</v>
      </c>
      <c r="E63" s="111"/>
      <c r="F63" s="111"/>
      <c r="G63" s="111"/>
      <c r="H63" s="111"/>
      <c r="I63" s="111"/>
      <c r="J63" s="112">
        <f>J98</f>
        <v>0</v>
      </c>
      <c r="L63" s="109"/>
    </row>
    <row r="64" spans="1:47" s="2" customFormat="1" ht="21.75" customHeight="1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88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2" customFormat="1" ht="6.95" customHeight="1">
      <c r="A65" s="3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8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9" spans="1:31" s="2" customFormat="1" ht="6.95" customHeight="1">
      <c r="A69" s="30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88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2" customFormat="1" ht="24.95" customHeight="1">
      <c r="A70" s="30"/>
      <c r="B70" s="31"/>
      <c r="C70" s="22" t="s">
        <v>107</v>
      </c>
      <c r="D70" s="30"/>
      <c r="E70" s="30"/>
      <c r="F70" s="30"/>
      <c r="G70" s="30"/>
      <c r="H70" s="30"/>
      <c r="I70" s="30"/>
      <c r="J70" s="30"/>
      <c r="K70" s="30"/>
      <c r="L70" s="88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2" customFormat="1" ht="6.9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8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2" customFormat="1" ht="12" customHeight="1">
      <c r="A72" s="30"/>
      <c r="B72" s="31"/>
      <c r="C72" s="27" t="s">
        <v>15</v>
      </c>
      <c r="D72" s="30"/>
      <c r="E72" s="30"/>
      <c r="F72" s="30"/>
      <c r="G72" s="30"/>
      <c r="H72" s="30"/>
      <c r="I72" s="30"/>
      <c r="J72" s="30"/>
      <c r="K72" s="30"/>
      <c r="L72" s="8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2" customFormat="1" ht="16.5" customHeight="1">
      <c r="A73" s="30"/>
      <c r="B73" s="31"/>
      <c r="C73" s="30"/>
      <c r="D73" s="30"/>
      <c r="E73" s="305" t="str">
        <f>E7</f>
        <v>Oprava fasády kostela sv. Archanděla Michaela</v>
      </c>
      <c r="F73" s="306"/>
      <c r="G73" s="306"/>
      <c r="H73" s="306"/>
      <c r="I73" s="30"/>
      <c r="J73" s="30"/>
      <c r="K73" s="30"/>
      <c r="L73" s="8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2" customFormat="1" ht="12" customHeight="1">
      <c r="A74" s="30"/>
      <c r="B74" s="31"/>
      <c r="C74" s="27" t="s">
        <v>90</v>
      </c>
      <c r="D74" s="30"/>
      <c r="E74" s="30"/>
      <c r="F74" s="30"/>
      <c r="G74" s="30"/>
      <c r="H74" s="30"/>
      <c r="I74" s="30"/>
      <c r="J74" s="30"/>
      <c r="K74" s="30"/>
      <c r="L74" s="88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2" customFormat="1" ht="16.5" customHeight="1">
      <c r="A75" s="30"/>
      <c r="B75" s="31"/>
      <c r="C75" s="30"/>
      <c r="D75" s="30"/>
      <c r="E75" s="296" t="str">
        <f>E9</f>
        <v>5 - VRN</v>
      </c>
      <c r="F75" s="307"/>
      <c r="G75" s="307"/>
      <c r="H75" s="307"/>
      <c r="I75" s="30"/>
      <c r="J75" s="30"/>
      <c r="K75" s="30"/>
      <c r="L75" s="8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" customFormat="1" ht="6.95" customHeigh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8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2" customHeight="1">
      <c r="A77" s="30"/>
      <c r="B77" s="31"/>
      <c r="C77" s="27" t="s">
        <v>18</v>
      </c>
      <c r="D77" s="30"/>
      <c r="E77" s="30"/>
      <c r="F77" s="25" t="str">
        <f>F12</f>
        <v xml:space="preserve"> </v>
      </c>
      <c r="G77" s="30"/>
      <c r="H77" s="30"/>
      <c r="I77" s="27" t="s">
        <v>20</v>
      </c>
      <c r="J77" s="48" t="str">
        <f>IF(J12="","",J12)</f>
        <v/>
      </c>
      <c r="K77" s="30"/>
      <c r="L77" s="8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8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" customFormat="1" ht="25.7" customHeight="1">
      <c r="A79" s="30"/>
      <c r="B79" s="31"/>
      <c r="C79" s="27" t="s">
        <v>21</v>
      </c>
      <c r="D79" s="30"/>
      <c r="E79" s="30"/>
      <c r="F79" s="25" t="str">
        <f>E15</f>
        <v>Obec Blatno</v>
      </c>
      <c r="G79" s="30"/>
      <c r="H79" s="30"/>
      <c r="I79" s="27" t="s">
        <v>27</v>
      </c>
      <c r="J79" s="28" t="str">
        <f>E21</f>
        <v>bez projektové dokumentace</v>
      </c>
      <c r="K79" s="30"/>
      <c r="L79" s="8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2" customFormat="1" ht="15.2" customHeight="1">
      <c r="A80" s="30"/>
      <c r="B80" s="31"/>
      <c r="C80" s="27" t="s">
        <v>25</v>
      </c>
      <c r="D80" s="30"/>
      <c r="E80" s="30"/>
      <c r="F80" s="25" t="str">
        <f>IF(E18="","",E18)</f>
        <v>vyjde z výběrového řízení</v>
      </c>
      <c r="G80" s="30"/>
      <c r="H80" s="30"/>
      <c r="I80" s="27" t="s">
        <v>30</v>
      </c>
      <c r="J80" s="28" t="str">
        <f>E24</f>
        <v>Valová R.</v>
      </c>
      <c r="K80" s="30"/>
      <c r="L80" s="8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65" s="2" customFormat="1" ht="10.35" customHeight="1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8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65" s="11" customFormat="1" ht="29.25" customHeight="1">
      <c r="A82" s="113"/>
      <c r="B82" s="114"/>
      <c r="C82" s="115" t="s">
        <v>108</v>
      </c>
      <c r="D82" s="116" t="s">
        <v>53</v>
      </c>
      <c r="E82" s="116" t="s">
        <v>49</v>
      </c>
      <c r="F82" s="116" t="s">
        <v>50</v>
      </c>
      <c r="G82" s="116" t="s">
        <v>109</v>
      </c>
      <c r="H82" s="116" t="s">
        <v>110</v>
      </c>
      <c r="I82" s="116" t="s">
        <v>111</v>
      </c>
      <c r="J82" s="116" t="s">
        <v>94</v>
      </c>
      <c r="K82" s="117" t="s">
        <v>112</v>
      </c>
      <c r="L82" s="118"/>
      <c r="M82" s="55" t="s">
        <v>3</v>
      </c>
      <c r="N82" s="56" t="s">
        <v>38</v>
      </c>
      <c r="O82" s="56" t="s">
        <v>113</v>
      </c>
      <c r="P82" s="56" t="s">
        <v>114</v>
      </c>
      <c r="Q82" s="56" t="s">
        <v>115</v>
      </c>
      <c r="R82" s="56" t="s">
        <v>116</v>
      </c>
      <c r="S82" s="56" t="s">
        <v>117</v>
      </c>
      <c r="T82" s="57" t="s">
        <v>118</v>
      </c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65" s="2" customFormat="1" ht="22.9" customHeight="1">
      <c r="A83" s="30"/>
      <c r="B83" s="31"/>
      <c r="C83" s="62" t="s">
        <v>119</v>
      </c>
      <c r="D83" s="30"/>
      <c r="E83" s="30"/>
      <c r="F83" s="30"/>
      <c r="G83" s="30"/>
      <c r="H83" s="30"/>
      <c r="I83" s="30"/>
      <c r="J83" s="119">
        <f>BK83</f>
        <v>0</v>
      </c>
      <c r="K83" s="30"/>
      <c r="L83" s="31"/>
      <c r="M83" s="58"/>
      <c r="N83" s="49"/>
      <c r="O83" s="59"/>
      <c r="P83" s="120">
        <f>P84</f>
        <v>0</v>
      </c>
      <c r="Q83" s="59"/>
      <c r="R83" s="120">
        <f>R84</f>
        <v>0</v>
      </c>
      <c r="S83" s="59"/>
      <c r="T83" s="121">
        <f>T84</f>
        <v>0</v>
      </c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T83" s="18" t="s">
        <v>67</v>
      </c>
      <c r="AU83" s="18" t="s">
        <v>95</v>
      </c>
      <c r="BK83" s="122">
        <f>BK84</f>
        <v>0</v>
      </c>
    </row>
    <row r="84" spans="1:65" s="12" customFormat="1" ht="25.9" customHeight="1">
      <c r="B84" s="123"/>
      <c r="D84" s="124" t="s">
        <v>67</v>
      </c>
      <c r="E84" s="125" t="s">
        <v>87</v>
      </c>
      <c r="F84" s="125" t="s">
        <v>545</v>
      </c>
      <c r="J84" s="126">
        <f>BK84</f>
        <v>0</v>
      </c>
      <c r="L84" s="123"/>
      <c r="M84" s="127"/>
      <c r="N84" s="128"/>
      <c r="O84" s="128"/>
      <c r="P84" s="129">
        <f>P85+P90+P98</f>
        <v>0</v>
      </c>
      <c r="Q84" s="128"/>
      <c r="R84" s="129">
        <f>R85+R90+R98</f>
        <v>0</v>
      </c>
      <c r="S84" s="128"/>
      <c r="T84" s="130">
        <f>T85+T90+T98</f>
        <v>0</v>
      </c>
      <c r="AR84" s="124" t="s">
        <v>86</v>
      </c>
      <c r="AT84" s="131" t="s">
        <v>67</v>
      </c>
      <c r="AU84" s="131" t="s">
        <v>68</v>
      </c>
      <c r="AY84" s="124" t="s">
        <v>122</v>
      </c>
      <c r="BK84" s="132">
        <f>BK85+BK90+BK98</f>
        <v>0</v>
      </c>
    </row>
    <row r="85" spans="1:65" s="12" customFormat="1" ht="22.9" customHeight="1">
      <c r="B85" s="123"/>
      <c r="D85" s="124" t="s">
        <v>67</v>
      </c>
      <c r="E85" s="133" t="s">
        <v>546</v>
      </c>
      <c r="F85" s="133" t="s">
        <v>547</v>
      </c>
      <c r="J85" s="134">
        <f>BK85</f>
        <v>0</v>
      </c>
      <c r="L85" s="123"/>
      <c r="M85" s="127"/>
      <c r="N85" s="128"/>
      <c r="O85" s="128"/>
      <c r="P85" s="129">
        <f>SUM(P86:P89)</f>
        <v>0</v>
      </c>
      <c r="Q85" s="128"/>
      <c r="R85" s="129">
        <f>SUM(R86:R89)</f>
        <v>0</v>
      </c>
      <c r="S85" s="128"/>
      <c r="T85" s="130">
        <f>SUM(T86:T89)</f>
        <v>0</v>
      </c>
      <c r="AR85" s="124" t="s">
        <v>86</v>
      </c>
      <c r="AT85" s="131" t="s">
        <v>67</v>
      </c>
      <c r="AU85" s="131" t="s">
        <v>73</v>
      </c>
      <c r="AY85" s="124" t="s">
        <v>122</v>
      </c>
      <c r="BK85" s="132">
        <f>SUM(BK86:BK89)</f>
        <v>0</v>
      </c>
    </row>
    <row r="86" spans="1:65" s="2" customFormat="1" ht="16.5" customHeight="1">
      <c r="A86" s="30"/>
      <c r="B86" s="135"/>
      <c r="C86" s="136" t="s">
        <v>73</v>
      </c>
      <c r="D86" s="136" t="s">
        <v>124</v>
      </c>
      <c r="E86" s="137" t="s">
        <v>548</v>
      </c>
      <c r="F86" s="138" t="s">
        <v>547</v>
      </c>
      <c r="G86" s="139" t="s">
        <v>329</v>
      </c>
      <c r="H86" s="140">
        <v>3</v>
      </c>
      <c r="I86" s="141"/>
      <c r="J86" s="141">
        <f>ROUND(I86*H86,2)</f>
        <v>0</v>
      </c>
      <c r="K86" s="138" t="s">
        <v>128</v>
      </c>
      <c r="L86" s="31"/>
      <c r="M86" s="142" t="s">
        <v>3</v>
      </c>
      <c r="N86" s="143" t="s">
        <v>39</v>
      </c>
      <c r="O86" s="144">
        <v>0</v>
      </c>
      <c r="P86" s="144">
        <f>O86*H86</f>
        <v>0</v>
      </c>
      <c r="Q86" s="144">
        <v>0</v>
      </c>
      <c r="R86" s="144">
        <f>Q86*H86</f>
        <v>0</v>
      </c>
      <c r="S86" s="144">
        <v>0</v>
      </c>
      <c r="T86" s="145">
        <f>S86*H86</f>
        <v>0</v>
      </c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R86" s="146" t="s">
        <v>549</v>
      </c>
      <c r="AT86" s="146" t="s">
        <v>124</v>
      </c>
      <c r="AU86" s="146" t="s">
        <v>77</v>
      </c>
      <c r="AY86" s="18" t="s">
        <v>122</v>
      </c>
      <c r="BE86" s="147">
        <f>IF(N86="základní",J86,0)</f>
        <v>0</v>
      </c>
      <c r="BF86" s="147">
        <f>IF(N86="snížená",J86,0)</f>
        <v>0</v>
      </c>
      <c r="BG86" s="147">
        <f>IF(N86="zákl. přenesená",J86,0)</f>
        <v>0</v>
      </c>
      <c r="BH86" s="147">
        <f>IF(N86="sníž. přenesená",J86,0)</f>
        <v>0</v>
      </c>
      <c r="BI86" s="147">
        <f>IF(N86="nulová",J86,0)</f>
        <v>0</v>
      </c>
      <c r="BJ86" s="18" t="s">
        <v>73</v>
      </c>
      <c r="BK86" s="147">
        <f>ROUND(I86*H86,2)</f>
        <v>0</v>
      </c>
      <c r="BL86" s="18" t="s">
        <v>549</v>
      </c>
      <c r="BM86" s="146" t="s">
        <v>550</v>
      </c>
    </row>
    <row r="87" spans="1:65" s="2" customFormat="1">
      <c r="A87" s="30"/>
      <c r="B87" s="31"/>
      <c r="C87" s="30"/>
      <c r="D87" s="148" t="s">
        <v>130</v>
      </c>
      <c r="E87" s="30"/>
      <c r="F87" s="149" t="s">
        <v>547</v>
      </c>
      <c r="G87" s="30"/>
      <c r="H87" s="30"/>
      <c r="I87" s="30"/>
      <c r="J87" s="30"/>
      <c r="K87" s="30"/>
      <c r="L87" s="31"/>
      <c r="M87" s="150"/>
      <c r="N87" s="151"/>
      <c r="O87" s="51"/>
      <c r="P87" s="51"/>
      <c r="Q87" s="51"/>
      <c r="R87" s="51"/>
      <c r="S87" s="51"/>
      <c r="T87" s="52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T87" s="18" t="s">
        <v>130</v>
      </c>
      <c r="AU87" s="18" t="s">
        <v>77</v>
      </c>
    </row>
    <row r="88" spans="1:65" s="2" customFormat="1">
      <c r="A88" s="30"/>
      <c r="B88" s="31"/>
      <c r="C88" s="30"/>
      <c r="D88" s="152" t="s">
        <v>132</v>
      </c>
      <c r="E88" s="30"/>
      <c r="F88" s="153" t="s">
        <v>551</v>
      </c>
      <c r="G88" s="30"/>
      <c r="H88" s="30"/>
      <c r="I88" s="30"/>
      <c r="J88" s="30"/>
      <c r="K88" s="30"/>
      <c r="L88" s="31"/>
      <c r="M88" s="150"/>
      <c r="N88" s="151"/>
      <c r="O88" s="51"/>
      <c r="P88" s="51"/>
      <c r="Q88" s="51"/>
      <c r="R88" s="51"/>
      <c r="S88" s="51"/>
      <c r="T88" s="52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T88" s="18" t="s">
        <v>132</v>
      </c>
      <c r="AU88" s="18" t="s">
        <v>77</v>
      </c>
    </row>
    <row r="89" spans="1:65" s="2" customFormat="1" ht="29.25">
      <c r="A89" s="30"/>
      <c r="B89" s="31"/>
      <c r="C89" s="30"/>
      <c r="D89" s="148" t="s">
        <v>210</v>
      </c>
      <c r="E89" s="30"/>
      <c r="F89" s="174" t="s">
        <v>552</v>
      </c>
      <c r="G89" s="30"/>
      <c r="H89" s="30"/>
      <c r="I89" s="30"/>
      <c r="J89" s="30"/>
      <c r="K89" s="30"/>
      <c r="L89" s="31"/>
      <c r="M89" s="150"/>
      <c r="N89" s="151"/>
      <c r="O89" s="51"/>
      <c r="P89" s="51"/>
      <c r="Q89" s="51"/>
      <c r="R89" s="51"/>
      <c r="S89" s="51"/>
      <c r="T89" s="52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T89" s="18" t="s">
        <v>210</v>
      </c>
      <c r="AU89" s="18" t="s">
        <v>77</v>
      </c>
    </row>
    <row r="90" spans="1:65" s="12" customFormat="1" ht="22.9" customHeight="1">
      <c r="B90" s="123"/>
      <c r="D90" s="124" t="s">
        <v>67</v>
      </c>
      <c r="E90" s="133" t="s">
        <v>553</v>
      </c>
      <c r="F90" s="133" t="s">
        <v>554</v>
      </c>
      <c r="J90" s="134">
        <f>BK90</f>
        <v>0</v>
      </c>
      <c r="L90" s="123"/>
      <c r="M90" s="127"/>
      <c r="N90" s="128"/>
      <c r="O90" s="128"/>
      <c r="P90" s="129">
        <f>SUM(P91:P97)</f>
        <v>0</v>
      </c>
      <c r="Q90" s="128"/>
      <c r="R90" s="129">
        <f>SUM(R91:R97)</f>
        <v>0</v>
      </c>
      <c r="S90" s="128"/>
      <c r="T90" s="130">
        <f>SUM(T91:T97)</f>
        <v>0</v>
      </c>
      <c r="AR90" s="124" t="s">
        <v>86</v>
      </c>
      <c r="AT90" s="131" t="s">
        <v>67</v>
      </c>
      <c r="AU90" s="131" t="s">
        <v>73</v>
      </c>
      <c r="AY90" s="124" t="s">
        <v>122</v>
      </c>
      <c r="BK90" s="132">
        <f>SUM(BK91:BK97)</f>
        <v>0</v>
      </c>
    </row>
    <row r="91" spans="1:65" s="2" customFormat="1" ht="16.5" customHeight="1">
      <c r="A91" s="30"/>
      <c r="B91" s="135"/>
      <c r="C91" s="136" t="s">
        <v>77</v>
      </c>
      <c r="D91" s="136" t="s">
        <v>124</v>
      </c>
      <c r="E91" s="137" t="s">
        <v>555</v>
      </c>
      <c r="F91" s="138" t="s">
        <v>556</v>
      </c>
      <c r="G91" s="139" t="s">
        <v>492</v>
      </c>
      <c r="H91" s="140">
        <v>1</v>
      </c>
      <c r="I91" s="141"/>
      <c r="J91" s="141">
        <f>ROUND(I91*H91,2)</f>
        <v>0</v>
      </c>
      <c r="K91" s="138" t="s">
        <v>3</v>
      </c>
      <c r="L91" s="31"/>
      <c r="M91" s="142" t="s">
        <v>3</v>
      </c>
      <c r="N91" s="143" t="s">
        <v>39</v>
      </c>
      <c r="O91" s="144">
        <v>0</v>
      </c>
      <c r="P91" s="144">
        <f>O91*H91</f>
        <v>0</v>
      </c>
      <c r="Q91" s="144">
        <v>0</v>
      </c>
      <c r="R91" s="144">
        <f>Q91*H91</f>
        <v>0</v>
      </c>
      <c r="S91" s="144">
        <v>0</v>
      </c>
      <c r="T91" s="145">
        <f>S91*H91</f>
        <v>0</v>
      </c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R91" s="146" t="s">
        <v>549</v>
      </c>
      <c r="AT91" s="146" t="s">
        <v>124</v>
      </c>
      <c r="AU91" s="146" t="s">
        <v>77</v>
      </c>
      <c r="AY91" s="18" t="s">
        <v>122</v>
      </c>
      <c r="BE91" s="147">
        <f>IF(N91="základní",J91,0)</f>
        <v>0</v>
      </c>
      <c r="BF91" s="147">
        <f>IF(N91="snížená",J91,0)</f>
        <v>0</v>
      </c>
      <c r="BG91" s="147">
        <f>IF(N91="zákl. přenesená",J91,0)</f>
        <v>0</v>
      </c>
      <c r="BH91" s="147">
        <f>IF(N91="sníž. přenesená",J91,0)</f>
        <v>0</v>
      </c>
      <c r="BI91" s="147">
        <f>IF(N91="nulová",J91,0)</f>
        <v>0</v>
      </c>
      <c r="BJ91" s="18" t="s">
        <v>73</v>
      </c>
      <c r="BK91" s="147">
        <f>ROUND(I91*H91,2)</f>
        <v>0</v>
      </c>
      <c r="BL91" s="18" t="s">
        <v>549</v>
      </c>
      <c r="BM91" s="146" t="s">
        <v>557</v>
      </c>
    </row>
    <row r="92" spans="1:65" s="2" customFormat="1">
      <c r="A92" s="30"/>
      <c r="B92" s="31"/>
      <c r="C92" s="30"/>
      <c r="D92" s="148" t="s">
        <v>130</v>
      </c>
      <c r="E92" s="30"/>
      <c r="F92" s="149" t="s">
        <v>558</v>
      </c>
      <c r="G92" s="30"/>
      <c r="H92" s="30"/>
      <c r="I92" s="30"/>
      <c r="J92" s="30"/>
      <c r="K92" s="30"/>
      <c r="L92" s="31"/>
      <c r="M92" s="150"/>
      <c r="N92" s="151"/>
      <c r="O92" s="51"/>
      <c r="P92" s="51"/>
      <c r="Q92" s="51"/>
      <c r="R92" s="51"/>
      <c r="S92" s="51"/>
      <c r="T92" s="52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T92" s="18" t="s">
        <v>130</v>
      </c>
      <c r="AU92" s="18" t="s">
        <v>77</v>
      </c>
    </row>
    <row r="93" spans="1:65" s="2" customFormat="1" ht="29.25">
      <c r="A93" s="30"/>
      <c r="B93" s="31"/>
      <c r="C93" s="30"/>
      <c r="D93" s="148" t="s">
        <v>210</v>
      </c>
      <c r="E93" s="30"/>
      <c r="F93" s="174" t="s">
        <v>552</v>
      </c>
      <c r="G93" s="30"/>
      <c r="H93" s="30"/>
      <c r="I93" s="30"/>
      <c r="J93" s="30"/>
      <c r="K93" s="30"/>
      <c r="L93" s="31"/>
      <c r="M93" s="150"/>
      <c r="N93" s="151"/>
      <c r="O93" s="51"/>
      <c r="P93" s="51"/>
      <c r="Q93" s="51"/>
      <c r="R93" s="51"/>
      <c r="S93" s="51"/>
      <c r="T93" s="52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T93" s="18" t="s">
        <v>210</v>
      </c>
      <c r="AU93" s="18" t="s">
        <v>77</v>
      </c>
    </row>
    <row r="94" spans="1:65" s="2" customFormat="1" ht="16.5" customHeight="1">
      <c r="A94" s="30"/>
      <c r="B94" s="135"/>
      <c r="C94" s="136" t="s">
        <v>80</v>
      </c>
      <c r="D94" s="136" t="s">
        <v>124</v>
      </c>
      <c r="E94" s="137" t="s">
        <v>559</v>
      </c>
      <c r="F94" s="138" t="s">
        <v>560</v>
      </c>
      <c r="G94" s="139" t="s">
        <v>561</v>
      </c>
      <c r="H94" s="140">
        <v>1</v>
      </c>
      <c r="I94" s="141"/>
      <c r="J94" s="141">
        <f>ROUND(I94*H94,2)</f>
        <v>0</v>
      </c>
      <c r="K94" s="138" t="s">
        <v>128</v>
      </c>
      <c r="L94" s="31"/>
      <c r="M94" s="142" t="s">
        <v>3</v>
      </c>
      <c r="N94" s="143" t="s">
        <v>39</v>
      </c>
      <c r="O94" s="144">
        <v>0</v>
      </c>
      <c r="P94" s="144">
        <f>O94*H94</f>
        <v>0</v>
      </c>
      <c r="Q94" s="144">
        <v>0</v>
      </c>
      <c r="R94" s="144">
        <f>Q94*H94</f>
        <v>0</v>
      </c>
      <c r="S94" s="144">
        <v>0</v>
      </c>
      <c r="T94" s="145">
        <f>S94*H94</f>
        <v>0</v>
      </c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R94" s="146" t="s">
        <v>549</v>
      </c>
      <c r="AT94" s="146" t="s">
        <v>124</v>
      </c>
      <c r="AU94" s="146" t="s">
        <v>77</v>
      </c>
      <c r="AY94" s="18" t="s">
        <v>122</v>
      </c>
      <c r="BE94" s="147">
        <f>IF(N94="základní",J94,0)</f>
        <v>0</v>
      </c>
      <c r="BF94" s="147">
        <f>IF(N94="snížená",J94,0)</f>
        <v>0</v>
      </c>
      <c r="BG94" s="147">
        <f>IF(N94="zákl. přenesená",J94,0)</f>
        <v>0</v>
      </c>
      <c r="BH94" s="147">
        <f>IF(N94="sníž. přenesená",J94,0)</f>
        <v>0</v>
      </c>
      <c r="BI94" s="147">
        <f>IF(N94="nulová",J94,0)</f>
        <v>0</v>
      </c>
      <c r="BJ94" s="18" t="s">
        <v>73</v>
      </c>
      <c r="BK94" s="147">
        <f>ROUND(I94*H94,2)</f>
        <v>0</v>
      </c>
      <c r="BL94" s="18" t="s">
        <v>549</v>
      </c>
      <c r="BM94" s="146" t="s">
        <v>562</v>
      </c>
    </row>
    <row r="95" spans="1:65" s="2" customFormat="1">
      <c r="A95" s="30"/>
      <c r="B95" s="31"/>
      <c r="C95" s="30"/>
      <c r="D95" s="148" t="s">
        <v>130</v>
      </c>
      <c r="E95" s="30"/>
      <c r="F95" s="149" t="s">
        <v>563</v>
      </c>
      <c r="G95" s="30"/>
      <c r="H95" s="30"/>
      <c r="I95" s="30"/>
      <c r="J95" s="30"/>
      <c r="K95" s="30"/>
      <c r="L95" s="31"/>
      <c r="M95" s="150"/>
      <c r="N95" s="151"/>
      <c r="O95" s="51"/>
      <c r="P95" s="51"/>
      <c r="Q95" s="51"/>
      <c r="R95" s="51"/>
      <c r="S95" s="51"/>
      <c r="T95" s="52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T95" s="18" t="s">
        <v>130</v>
      </c>
      <c r="AU95" s="18" t="s">
        <v>77</v>
      </c>
    </row>
    <row r="96" spans="1:65" s="2" customFormat="1">
      <c r="A96" s="30"/>
      <c r="B96" s="31"/>
      <c r="C96" s="30"/>
      <c r="D96" s="152" t="s">
        <v>132</v>
      </c>
      <c r="E96" s="30"/>
      <c r="F96" s="153" t="s">
        <v>564</v>
      </c>
      <c r="G96" s="30"/>
      <c r="H96" s="30"/>
      <c r="I96" s="30"/>
      <c r="J96" s="30"/>
      <c r="K96" s="30"/>
      <c r="L96" s="31"/>
      <c r="M96" s="150"/>
      <c r="N96" s="151"/>
      <c r="O96" s="51"/>
      <c r="P96" s="51"/>
      <c r="Q96" s="51"/>
      <c r="R96" s="51"/>
      <c r="S96" s="51"/>
      <c r="T96" s="52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T96" s="18" t="s">
        <v>132</v>
      </c>
      <c r="AU96" s="18" t="s">
        <v>77</v>
      </c>
    </row>
    <row r="97" spans="1:65" s="2" customFormat="1" ht="29.25">
      <c r="A97" s="30"/>
      <c r="B97" s="31"/>
      <c r="C97" s="30"/>
      <c r="D97" s="148" t="s">
        <v>210</v>
      </c>
      <c r="E97" s="30"/>
      <c r="F97" s="174" t="s">
        <v>552</v>
      </c>
      <c r="G97" s="30"/>
      <c r="H97" s="30"/>
      <c r="I97" s="30"/>
      <c r="J97" s="30"/>
      <c r="K97" s="30"/>
      <c r="L97" s="31"/>
      <c r="M97" s="150"/>
      <c r="N97" s="151"/>
      <c r="O97" s="51"/>
      <c r="P97" s="51"/>
      <c r="Q97" s="51"/>
      <c r="R97" s="51"/>
      <c r="S97" s="51"/>
      <c r="T97" s="52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T97" s="18" t="s">
        <v>210</v>
      </c>
      <c r="AU97" s="18" t="s">
        <v>77</v>
      </c>
    </row>
    <row r="98" spans="1:65" s="12" customFormat="1" ht="22.9" customHeight="1">
      <c r="B98" s="123"/>
      <c r="D98" s="124" t="s">
        <v>67</v>
      </c>
      <c r="E98" s="133" t="s">
        <v>565</v>
      </c>
      <c r="F98" s="133" t="s">
        <v>566</v>
      </c>
      <c r="J98" s="134">
        <f>BK98</f>
        <v>0</v>
      </c>
      <c r="L98" s="123"/>
      <c r="M98" s="127"/>
      <c r="N98" s="128"/>
      <c r="O98" s="128"/>
      <c r="P98" s="129">
        <f>SUM(P99:P102)</f>
        <v>0</v>
      </c>
      <c r="Q98" s="128"/>
      <c r="R98" s="129">
        <f>SUM(R99:R102)</f>
        <v>0</v>
      </c>
      <c r="S98" s="128"/>
      <c r="T98" s="130">
        <f>SUM(T99:T102)</f>
        <v>0</v>
      </c>
      <c r="AR98" s="124" t="s">
        <v>86</v>
      </c>
      <c r="AT98" s="131" t="s">
        <v>67</v>
      </c>
      <c r="AU98" s="131" t="s">
        <v>73</v>
      </c>
      <c r="AY98" s="124" t="s">
        <v>122</v>
      </c>
      <c r="BK98" s="132">
        <f>SUM(BK99:BK102)</f>
        <v>0</v>
      </c>
    </row>
    <row r="99" spans="1:65" s="2" customFormat="1" ht="16.5" customHeight="1">
      <c r="A99" s="30"/>
      <c r="B99" s="135"/>
      <c r="C99" s="136" t="s">
        <v>83</v>
      </c>
      <c r="D99" s="136" t="s">
        <v>124</v>
      </c>
      <c r="E99" s="137" t="s">
        <v>567</v>
      </c>
      <c r="F99" s="138" t="s">
        <v>566</v>
      </c>
      <c r="G99" s="139" t="s">
        <v>329</v>
      </c>
      <c r="H99" s="140">
        <v>1.8</v>
      </c>
      <c r="I99" s="141"/>
      <c r="J99" s="141">
        <f>ROUND(I99*H99,2)</f>
        <v>0</v>
      </c>
      <c r="K99" s="138" t="s">
        <v>128</v>
      </c>
      <c r="L99" s="31"/>
      <c r="M99" s="142" t="s">
        <v>3</v>
      </c>
      <c r="N99" s="143" t="s">
        <v>39</v>
      </c>
      <c r="O99" s="144">
        <v>0</v>
      </c>
      <c r="P99" s="144">
        <f>O99*H99</f>
        <v>0</v>
      </c>
      <c r="Q99" s="144">
        <v>0</v>
      </c>
      <c r="R99" s="144">
        <f>Q99*H99</f>
        <v>0</v>
      </c>
      <c r="S99" s="144">
        <v>0</v>
      </c>
      <c r="T99" s="145">
        <f>S99*H99</f>
        <v>0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R99" s="146" t="s">
        <v>549</v>
      </c>
      <c r="AT99" s="146" t="s">
        <v>124</v>
      </c>
      <c r="AU99" s="146" t="s">
        <v>77</v>
      </c>
      <c r="AY99" s="18" t="s">
        <v>122</v>
      </c>
      <c r="BE99" s="147">
        <f>IF(N99="základní",J99,0)</f>
        <v>0</v>
      </c>
      <c r="BF99" s="147">
        <f>IF(N99="snížená",J99,0)</f>
        <v>0</v>
      </c>
      <c r="BG99" s="147">
        <f>IF(N99="zákl. přenesená",J99,0)</f>
        <v>0</v>
      </c>
      <c r="BH99" s="147">
        <f>IF(N99="sníž. přenesená",J99,0)</f>
        <v>0</v>
      </c>
      <c r="BI99" s="147">
        <f>IF(N99="nulová",J99,0)</f>
        <v>0</v>
      </c>
      <c r="BJ99" s="18" t="s">
        <v>73</v>
      </c>
      <c r="BK99" s="147">
        <f>ROUND(I99*H99,2)</f>
        <v>0</v>
      </c>
      <c r="BL99" s="18" t="s">
        <v>549</v>
      </c>
      <c r="BM99" s="146" t="s">
        <v>568</v>
      </c>
    </row>
    <row r="100" spans="1:65" s="2" customFormat="1">
      <c r="A100" s="30"/>
      <c r="B100" s="31"/>
      <c r="C100" s="30"/>
      <c r="D100" s="148" t="s">
        <v>130</v>
      </c>
      <c r="E100" s="30"/>
      <c r="F100" s="149" t="s">
        <v>566</v>
      </c>
      <c r="G100" s="30"/>
      <c r="H100" s="30"/>
      <c r="I100" s="30"/>
      <c r="J100" s="30"/>
      <c r="K100" s="30"/>
      <c r="L100" s="31"/>
      <c r="M100" s="150"/>
      <c r="N100" s="151"/>
      <c r="O100" s="51"/>
      <c r="P100" s="51"/>
      <c r="Q100" s="51"/>
      <c r="R100" s="51"/>
      <c r="S100" s="51"/>
      <c r="T100" s="52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T100" s="18" t="s">
        <v>130</v>
      </c>
      <c r="AU100" s="18" t="s">
        <v>77</v>
      </c>
    </row>
    <row r="101" spans="1:65" s="2" customFormat="1">
      <c r="A101" s="30"/>
      <c r="B101" s="31"/>
      <c r="C101" s="30"/>
      <c r="D101" s="152" t="s">
        <v>132</v>
      </c>
      <c r="E101" s="30"/>
      <c r="F101" s="153" t="s">
        <v>569</v>
      </c>
      <c r="G101" s="30"/>
      <c r="H101" s="30"/>
      <c r="I101" s="30"/>
      <c r="J101" s="30"/>
      <c r="K101" s="30"/>
      <c r="L101" s="31"/>
      <c r="M101" s="150"/>
      <c r="N101" s="151"/>
      <c r="O101" s="51"/>
      <c r="P101" s="51"/>
      <c r="Q101" s="51"/>
      <c r="R101" s="51"/>
      <c r="S101" s="51"/>
      <c r="T101" s="52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T101" s="18" t="s">
        <v>132</v>
      </c>
      <c r="AU101" s="18" t="s">
        <v>77</v>
      </c>
    </row>
    <row r="102" spans="1:65" s="2" customFormat="1" ht="29.25">
      <c r="A102" s="30"/>
      <c r="B102" s="31"/>
      <c r="C102" s="30"/>
      <c r="D102" s="148" t="s">
        <v>210</v>
      </c>
      <c r="E102" s="30"/>
      <c r="F102" s="174" t="s">
        <v>552</v>
      </c>
      <c r="G102" s="30"/>
      <c r="H102" s="30"/>
      <c r="I102" s="30"/>
      <c r="J102" s="30"/>
      <c r="K102" s="30"/>
      <c r="L102" s="31"/>
      <c r="M102" s="187"/>
      <c r="N102" s="188"/>
      <c r="O102" s="189"/>
      <c r="P102" s="189"/>
      <c r="Q102" s="189"/>
      <c r="R102" s="189"/>
      <c r="S102" s="189"/>
      <c r="T102" s="19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T102" s="18" t="s">
        <v>210</v>
      </c>
      <c r="AU102" s="18" t="s">
        <v>77</v>
      </c>
    </row>
    <row r="103" spans="1:65" s="2" customFormat="1" ht="6.95" customHeight="1">
      <c r="A103" s="30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31"/>
      <c r="M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</sheetData>
  <autoFilter ref="C82:K102"/>
  <mergeCells count="8">
    <mergeCell ref="E73:H73"/>
    <mergeCell ref="E75:H75"/>
    <mergeCell ref="L2:V2"/>
    <mergeCell ref="E7:H7"/>
    <mergeCell ref="E9:H9"/>
    <mergeCell ref="E27:H27"/>
    <mergeCell ref="E48:H48"/>
    <mergeCell ref="E50:H50"/>
  </mergeCells>
  <hyperlinks>
    <hyperlink ref="F88" r:id="rId1"/>
    <hyperlink ref="F96" r:id="rId2"/>
    <hyperlink ref="F101" r:id="rId3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A90" zoomScale="110" zoomScaleNormal="110" workbookViewId="0"/>
  </sheetViews>
  <sheetFormatPr defaultRowHeight="11.25"/>
  <cols>
    <col min="1" max="1" width="8.33203125" style="191" customWidth="1"/>
    <col min="2" max="2" width="1.6640625" style="191" customWidth="1"/>
    <col min="3" max="4" width="5" style="191" customWidth="1"/>
    <col min="5" max="5" width="11.6640625" style="191" customWidth="1"/>
    <col min="6" max="6" width="9.1640625" style="191" customWidth="1"/>
    <col min="7" max="7" width="5" style="191" customWidth="1"/>
    <col min="8" max="8" width="77.83203125" style="191" customWidth="1"/>
    <col min="9" max="10" width="20" style="191" customWidth="1"/>
    <col min="11" max="11" width="1.6640625" style="191" customWidth="1"/>
  </cols>
  <sheetData>
    <row r="1" spans="2:11" s="1" customFormat="1" ht="37.5" customHeight="1"/>
    <row r="2" spans="2:11" s="1" customFormat="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09" t="s">
        <v>570</v>
      </c>
      <c r="D3" s="309"/>
      <c r="E3" s="309"/>
      <c r="F3" s="309"/>
      <c r="G3" s="309"/>
      <c r="H3" s="309"/>
      <c r="I3" s="309"/>
      <c r="J3" s="309"/>
      <c r="K3" s="196"/>
    </row>
    <row r="4" spans="2:11" s="1" customFormat="1" ht="25.5" customHeight="1">
      <c r="B4" s="197"/>
      <c r="C4" s="310" t="s">
        <v>571</v>
      </c>
      <c r="D4" s="310"/>
      <c r="E4" s="310"/>
      <c r="F4" s="310"/>
      <c r="G4" s="310"/>
      <c r="H4" s="310"/>
      <c r="I4" s="310"/>
      <c r="J4" s="310"/>
      <c r="K4" s="198"/>
    </row>
    <row r="5" spans="2:11" s="1" customFormat="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7"/>
      <c r="C6" s="308" t="s">
        <v>572</v>
      </c>
      <c r="D6" s="308"/>
      <c r="E6" s="308"/>
      <c r="F6" s="308"/>
      <c r="G6" s="308"/>
      <c r="H6" s="308"/>
      <c r="I6" s="308"/>
      <c r="J6" s="308"/>
      <c r="K6" s="198"/>
    </row>
    <row r="7" spans="2:11" s="1" customFormat="1" ht="15" customHeight="1">
      <c r="B7" s="201"/>
      <c r="C7" s="308" t="s">
        <v>573</v>
      </c>
      <c r="D7" s="308"/>
      <c r="E7" s="308"/>
      <c r="F7" s="308"/>
      <c r="G7" s="308"/>
      <c r="H7" s="308"/>
      <c r="I7" s="308"/>
      <c r="J7" s="308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308" t="s">
        <v>574</v>
      </c>
      <c r="D9" s="308"/>
      <c r="E9" s="308"/>
      <c r="F9" s="308"/>
      <c r="G9" s="308"/>
      <c r="H9" s="308"/>
      <c r="I9" s="308"/>
      <c r="J9" s="308"/>
      <c r="K9" s="198"/>
    </row>
    <row r="10" spans="2:11" s="1" customFormat="1" ht="15" customHeight="1">
      <c r="B10" s="201"/>
      <c r="C10" s="200"/>
      <c r="D10" s="308" t="s">
        <v>575</v>
      </c>
      <c r="E10" s="308"/>
      <c r="F10" s="308"/>
      <c r="G10" s="308"/>
      <c r="H10" s="308"/>
      <c r="I10" s="308"/>
      <c r="J10" s="308"/>
      <c r="K10" s="198"/>
    </row>
    <row r="11" spans="2:11" s="1" customFormat="1" ht="15" customHeight="1">
      <c r="B11" s="201"/>
      <c r="C11" s="202"/>
      <c r="D11" s="308" t="s">
        <v>576</v>
      </c>
      <c r="E11" s="308"/>
      <c r="F11" s="308"/>
      <c r="G11" s="308"/>
      <c r="H11" s="308"/>
      <c r="I11" s="308"/>
      <c r="J11" s="308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577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308" t="s">
        <v>578</v>
      </c>
      <c r="E15" s="308"/>
      <c r="F15" s="308"/>
      <c r="G15" s="308"/>
      <c r="H15" s="308"/>
      <c r="I15" s="308"/>
      <c r="J15" s="308"/>
      <c r="K15" s="198"/>
    </row>
    <row r="16" spans="2:11" s="1" customFormat="1" ht="15" customHeight="1">
      <c r="B16" s="201"/>
      <c r="C16" s="202"/>
      <c r="D16" s="308" t="s">
        <v>579</v>
      </c>
      <c r="E16" s="308"/>
      <c r="F16" s="308"/>
      <c r="G16" s="308"/>
      <c r="H16" s="308"/>
      <c r="I16" s="308"/>
      <c r="J16" s="308"/>
      <c r="K16" s="198"/>
    </row>
    <row r="17" spans="2:11" s="1" customFormat="1" ht="15" customHeight="1">
      <c r="B17" s="201"/>
      <c r="C17" s="202"/>
      <c r="D17" s="308" t="s">
        <v>580</v>
      </c>
      <c r="E17" s="308"/>
      <c r="F17" s="308"/>
      <c r="G17" s="308"/>
      <c r="H17" s="308"/>
      <c r="I17" s="308"/>
      <c r="J17" s="308"/>
      <c r="K17" s="198"/>
    </row>
    <row r="18" spans="2:11" s="1" customFormat="1" ht="15" customHeight="1">
      <c r="B18" s="201"/>
      <c r="C18" s="202"/>
      <c r="D18" s="202"/>
      <c r="E18" s="204" t="s">
        <v>75</v>
      </c>
      <c r="F18" s="308" t="s">
        <v>581</v>
      </c>
      <c r="G18" s="308"/>
      <c r="H18" s="308"/>
      <c r="I18" s="308"/>
      <c r="J18" s="308"/>
      <c r="K18" s="198"/>
    </row>
    <row r="19" spans="2:11" s="1" customFormat="1" ht="15" customHeight="1">
      <c r="B19" s="201"/>
      <c r="C19" s="202"/>
      <c r="D19" s="202"/>
      <c r="E19" s="204" t="s">
        <v>582</v>
      </c>
      <c r="F19" s="308" t="s">
        <v>583</v>
      </c>
      <c r="G19" s="308"/>
      <c r="H19" s="308"/>
      <c r="I19" s="308"/>
      <c r="J19" s="308"/>
      <c r="K19" s="198"/>
    </row>
    <row r="20" spans="2:11" s="1" customFormat="1" ht="15" customHeight="1">
      <c r="B20" s="201"/>
      <c r="C20" s="202"/>
      <c r="D20" s="202"/>
      <c r="E20" s="204" t="s">
        <v>584</v>
      </c>
      <c r="F20" s="308" t="s">
        <v>585</v>
      </c>
      <c r="G20" s="308"/>
      <c r="H20" s="308"/>
      <c r="I20" s="308"/>
      <c r="J20" s="308"/>
      <c r="K20" s="198"/>
    </row>
    <row r="21" spans="2:11" s="1" customFormat="1" ht="15" customHeight="1">
      <c r="B21" s="201"/>
      <c r="C21" s="202"/>
      <c r="D21" s="202"/>
      <c r="E21" s="204" t="s">
        <v>586</v>
      </c>
      <c r="F21" s="308" t="s">
        <v>587</v>
      </c>
      <c r="G21" s="308"/>
      <c r="H21" s="308"/>
      <c r="I21" s="308"/>
      <c r="J21" s="308"/>
      <c r="K21" s="198"/>
    </row>
    <row r="22" spans="2:11" s="1" customFormat="1" ht="15" customHeight="1">
      <c r="B22" s="201"/>
      <c r="C22" s="202"/>
      <c r="D22" s="202"/>
      <c r="E22" s="204" t="s">
        <v>588</v>
      </c>
      <c r="F22" s="308" t="s">
        <v>589</v>
      </c>
      <c r="G22" s="308"/>
      <c r="H22" s="308"/>
      <c r="I22" s="308"/>
      <c r="J22" s="308"/>
      <c r="K22" s="198"/>
    </row>
    <row r="23" spans="2:11" s="1" customFormat="1" ht="15" customHeight="1">
      <c r="B23" s="201"/>
      <c r="C23" s="202"/>
      <c r="D23" s="202"/>
      <c r="E23" s="204" t="s">
        <v>590</v>
      </c>
      <c r="F23" s="308" t="s">
        <v>591</v>
      </c>
      <c r="G23" s="308"/>
      <c r="H23" s="308"/>
      <c r="I23" s="308"/>
      <c r="J23" s="308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308" t="s">
        <v>592</v>
      </c>
      <c r="D25" s="308"/>
      <c r="E25" s="308"/>
      <c r="F25" s="308"/>
      <c r="G25" s="308"/>
      <c r="H25" s="308"/>
      <c r="I25" s="308"/>
      <c r="J25" s="308"/>
      <c r="K25" s="198"/>
    </row>
    <row r="26" spans="2:11" s="1" customFormat="1" ht="15" customHeight="1">
      <c r="B26" s="201"/>
      <c r="C26" s="308" t="s">
        <v>593</v>
      </c>
      <c r="D26" s="308"/>
      <c r="E26" s="308"/>
      <c r="F26" s="308"/>
      <c r="G26" s="308"/>
      <c r="H26" s="308"/>
      <c r="I26" s="308"/>
      <c r="J26" s="308"/>
      <c r="K26" s="198"/>
    </row>
    <row r="27" spans="2:11" s="1" customFormat="1" ht="15" customHeight="1">
      <c r="B27" s="201"/>
      <c r="C27" s="200"/>
      <c r="D27" s="308" t="s">
        <v>594</v>
      </c>
      <c r="E27" s="308"/>
      <c r="F27" s="308"/>
      <c r="G27" s="308"/>
      <c r="H27" s="308"/>
      <c r="I27" s="308"/>
      <c r="J27" s="308"/>
      <c r="K27" s="198"/>
    </row>
    <row r="28" spans="2:11" s="1" customFormat="1" ht="15" customHeight="1">
      <c r="B28" s="201"/>
      <c r="C28" s="202"/>
      <c r="D28" s="308" t="s">
        <v>595</v>
      </c>
      <c r="E28" s="308"/>
      <c r="F28" s="308"/>
      <c r="G28" s="308"/>
      <c r="H28" s="308"/>
      <c r="I28" s="308"/>
      <c r="J28" s="308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308" t="s">
        <v>596</v>
      </c>
      <c r="E30" s="308"/>
      <c r="F30" s="308"/>
      <c r="G30" s="308"/>
      <c r="H30" s="308"/>
      <c r="I30" s="308"/>
      <c r="J30" s="308"/>
      <c r="K30" s="198"/>
    </row>
    <row r="31" spans="2:11" s="1" customFormat="1" ht="15" customHeight="1">
      <c r="B31" s="201"/>
      <c r="C31" s="202"/>
      <c r="D31" s="308" t="s">
        <v>597</v>
      </c>
      <c r="E31" s="308"/>
      <c r="F31" s="308"/>
      <c r="G31" s="308"/>
      <c r="H31" s="308"/>
      <c r="I31" s="308"/>
      <c r="J31" s="308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308" t="s">
        <v>598</v>
      </c>
      <c r="E33" s="308"/>
      <c r="F33" s="308"/>
      <c r="G33" s="308"/>
      <c r="H33" s="308"/>
      <c r="I33" s="308"/>
      <c r="J33" s="308"/>
      <c r="K33" s="198"/>
    </row>
    <row r="34" spans="2:11" s="1" customFormat="1" ht="15" customHeight="1">
      <c r="B34" s="201"/>
      <c r="C34" s="202"/>
      <c r="D34" s="308" t="s">
        <v>599</v>
      </c>
      <c r="E34" s="308"/>
      <c r="F34" s="308"/>
      <c r="G34" s="308"/>
      <c r="H34" s="308"/>
      <c r="I34" s="308"/>
      <c r="J34" s="308"/>
      <c r="K34" s="198"/>
    </row>
    <row r="35" spans="2:11" s="1" customFormat="1" ht="15" customHeight="1">
      <c r="B35" s="201"/>
      <c r="C35" s="202"/>
      <c r="D35" s="308" t="s">
        <v>600</v>
      </c>
      <c r="E35" s="308"/>
      <c r="F35" s="308"/>
      <c r="G35" s="308"/>
      <c r="H35" s="308"/>
      <c r="I35" s="308"/>
      <c r="J35" s="308"/>
      <c r="K35" s="198"/>
    </row>
    <row r="36" spans="2:11" s="1" customFormat="1" ht="15" customHeight="1">
      <c r="B36" s="201"/>
      <c r="C36" s="202"/>
      <c r="D36" s="200"/>
      <c r="E36" s="203" t="s">
        <v>108</v>
      </c>
      <c r="F36" s="200"/>
      <c r="G36" s="308" t="s">
        <v>601</v>
      </c>
      <c r="H36" s="308"/>
      <c r="I36" s="308"/>
      <c r="J36" s="308"/>
      <c r="K36" s="198"/>
    </row>
    <row r="37" spans="2:11" s="1" customFormat="1" ht="30.75" customHeight="1">
      <c r="B37" s="201"/>
      <c r="C37" s="202"/>
      <c r="D37" s="200"/>
      <c r="E37" s="203" t="s">
        <v>602</v>
      </c>
      <c r="F37" s="200"/>
      <c r="G37" s="308" t="s">
        <v>603</v>
      </c>
      <c r="H37" s="308"/>
      <c r="I37" s="308"/>
      <c r="J37" s="308"/>
      <c r="K37" s="198"/>
    </row>
    <row r="38" spans="2:11" s="1" customFormat="1" ht="15" customHeight="1">
      <c r="B38" s="201"/>
      <c r="C38" s="202"/>
      <c r="D38" s="200"/>
      <c r="E38" s="203" t="s">
        <v>49</v>
      </c>
      <c r="F38" s="200"/>
      <c r="G38" s="308" t="s">
        <v>604</v>
      </c>
      <c r="H38" s="308"/>
      <c r="I38" s="308"/>
      <c r="J38" s="308"/>
      <c r="K38" s="198"/>
    </row>
    <row r="39" spans="2:11" s="1" customFormat="1" ht="15" customHeight="1">
      <c r="B39" s="201"/>
      <c r="C39" s="202"/>
      <c r="D39" s="200"/>
      <c r="E39" s="203" t="s">
        <v>50</v>
      </c>
      <c r="F39" s="200"/>
      <c r="G39" s="308" t="s">
        <v>605</v>
      </c>
      <c r="H39" s="308"/>
      <c r="I39" s="308"/>
      <c r="J39" s="308"/>
      <c r="K39" s="198"/>
    </row>
    <row r="40" spans="2:11" s="1" customFormat="1" ht="15" customHeight="1">
      <c r="B40" s="201"/>
      <c r="C40" s="202"/>
      <c r="D40" s="200"/>
      <c r="E40" s="203" t="s">
        <v>109</v>
      </c>
      <c r="F40" s="200"/>
      <c r="G40" s="308" t="s">
        <v>606</v>
      </c>
      <c r="H40" s="308"/>
      <c r="I40" s="308"/>
      <c r="J40" s="308"/>
      <c r="K40" s="198"/>
    </row>
    <row r="41" spans="2:11" s="1" customFormat="1" ht="15" customHeight="1">
      <c r="B41" s="201"/>
      <c r="C41" s="202"/>
      <c r="D41" s="200"/>
      <c r="E41" s="203" t="s">
        <v>110</v>
      </c>
      <c r="F41" s="200"/>
      <c r="G41" s="308" t="s">
        <v>607</v>
      </c>
      <c r="H41" s="308"/>
      <c r="I41" s="308"/>
      <c r="J41" s="308"/>
      <c r="K41" s="198"/>
    </row>
    <row r="42" spans="2:11" s="1" customFormat="1" ht="15" customHeight="1">
      <c r="B42" s="201"/>
      <c r="C42" s="202"/>
      <c r="D42" s="200"/>
      <c r="E42" s="203" t="s">
        <v>608</v>
      </c>
      <c r="F42" s="200"/>
      <c r="G42" s="308" t="s">
        <v>609</v>
      </c>
      <c r="H42" s="308"/>
      <c r="I42" s="308"/>
      <c r="J42" s="308"/>
      <c r="K42" s="198"/>
    </row>
    <row r="43" spans="2:11" s="1" customFormat="1" ht="15" customHeight="1">
      <c r="B43" s="201"/>
      <c r="C43" s="202"/>
      <c r="D43" s="200"/>
      <c r="E43" s="203"/>
      <c r="F43" s="200"/>
      <c r="G43" s="308" t="s">
        <v>610</v>
      </c>
      <c r="H43" s="308"/>
      <c r="I43" s="308"/>
      <c r="J43" s="308"/>
      <c r="K43" s="198"/>
    </row>
    <row r="44" spans="2:11" s="1" customFormat="1" ht="15" customHeight="1">
      <c r="B44" s="201"/>
      <c r="C44" s="202"/>
      <c r="D44" s="200"/>
      <c r="E44" s="203" t="s">
        <v>611</v>
      </c>
      <c r="F44" s="200"/>
      <c r="G44" s="308" t="s">
        <v>612</v>
      </c>
      <c r="H44" s="308"/>
      <c r="I44" s="308"/>
      <c r="J44" s="308"/>
      <c r="K44" s="198"/>
    </row>
    <row r="45" spans="2:11" s="1" customFormat="1" ht="15" customHeight="1">
      <c r="B45" s="201"/>
      <c r="C45" s="202"/>
      <c r="D45" s="200"/>
      <c r="E45" s="203" t="s">
        <v>112</v>
      </c>
      <c r="F45" s="200"/>
      <c r="G45" s="308" t="s">
        <v>613</v>
      </c>
      <c r="H45" s="308"/>
      <c r="I45" s="308"/>
      <c r="J45" s="308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308" t="s">
        <v>614</v>
      </c>
      <c r="E47" s="308"/>
      <c r="F47" s="308"/>
      <c r="G47" s="308"/>
      <c r="H47" s="308"/>
      <c r="I47" s="308"/>
      <c r="J47" s="308"/>
      <c r="K47" s="198"/>
    </row>
    <row r="48" spans="2:11" s="1" customFormat="1" ht="15" customHeight="1">
      <c r="B48" s="201"/>
      <c r="C48" s="202"/>
      <c r="D48" s="202"/>
      <c r="E48" s="308" t="s">
        <v>615</v>
      </c>
      <c r="F48" s="308"/>
      <c r="G48" s="308"/>
      <c r="H48" s="308"/>
      <c r="I48" s="308"/>
      <c r="J48" s="308"/>
      <c r="K48" s="198"/>
    </row>
    <row r="49" spans="2:11" s="1" customFormat="1" ht="15" customHeight="1">
      <c r="B49" s="201"/>
      <c r="C49" s="202"/>
      <c r="D49" s="202"/>
      <c r="E49" s="308" t="s">
        <v>616</v>
      </c>
      <c r="F49" s="308"/>
      <c r="G49" s="308"/>
      <c r="H49" s="308"/>
      <c r="I49" s="308"/>
      <c r="J49" s="308"/>
      <c r="K49" s="198"/>
    </row>
    <row r="50" spans="2:11" s="1" customFormat="1" ht="15" customHeight="1">
      <c r="B50" s="201"/>
      <c r="C50" s="202"/>
      <c r="D50" s="202"/>
      <c r="E50" s="308" t="s">
        <v>617</v>
      </c>
      <c r="F50" s="308"/>
      <c r="G50" s="308"/>
      <c r="H50" s="308"/>
      <c r="I50" s="308"/>
      <c r="J50" s="308"/>
      <c r="K50" s="198"/>
    </row>
    <row r="51" spans="2:11" s="1" customFormat="1" ht="15" customHeight="1">
      <c r="B51" s="201"/>
      <c r="C51" s="202"/>
      <c r="D51" s="308" t="s">
        <v>618</v>
      </c>
      <c r="E51" s="308"/>
      <c r="F51" s="308"/>
      <c r="G51" s="308"/>
      <c r="H51" s="308"/>
      <c r="I51" s="308"/>
      <c r="J51" s="308"/>
      <c r="K51" s="198"/>
    </row>
    <row r="52" spans="2:11" s="1" customFormat="1" ht="25.5" customHeight="1">
      <c r="B52" s="197"/>
      <c r="C52" s="310" t="s">
        <v>619</v>
      </c>
      <c r="D52" s="310"/>
      <c r="E52" s="310"/>
      <c r="F52" s="310"/>
      <c r="G52" s="310"/>
      <c r="H52" s="310"/>
      <c r="I52" s="310"/>
      <c r="J52" s="310"/>
      <c r="K52" s="198"/>
    </row>
    <row r="53" spans="2:11" s="1" customFormat="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7"/>
      <c r="C54" s="308" t="s">
        <v>620</v>
      </c>
      <c r="D54" s="308"/>
      <c r="E54" s="308"/>
      <c r="F54" s="308"/>
      <c r="G54" s="308"/>
      <c r="H54" s="308"/>
      <c r="I54" s="308"/>
      <c r="J54" s="308"/>
      <c r="K54" s="198"/>
    </row>
    <row r="55" spans="2:11" s="1" customFormat="1" ht="15" customHeight="1">
      <c r="B55" s="197"/>
      <c r="C55" s="308" t="s">
        <v>621</v>
      </c>
      <c r="D55" s="308"/>
      <c r="E55" s="308"/>
      <c r="F55" s="308"/>
      <c r="G55" s="308"/>
      <c r="H55" s="308"/>
      <c r="I55" s="308"/>
      <c r="J55" s="308"/>
      <c r="K55" s="198"/>
    </row>
    <row r="56" spans="2:11" s="1" customFormat="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7"/>
      <c r="C57" s="308" t="s">
        <v>622</v>
      </c>
      <c r="D57" s="308"/>
      <c r="E57" s="308"/>
      <c r="F57" s="308"/>
      <c r="G57" s="308"/>
      <c r="H57" s="308"/>
      <c r="I57" s="308"/>
      <c r="J57" s="308"/>
      <c r="K57" s="198"/>
    </row>
    <row r="58" spans="2:11" s="1" customFormat="1" ht="15" customHeight="1">
      <c r="B58" s="197"/>
      <c r="C58" s="202"/>
      <c r="D58" s="308" t="s">
        <v>623</v>
      </c>
      <c r="E58" s="308"/>
      <c r="F58" s="308"/>
      <c r="G58" s="308"/>
      <c r="H58" s="308"/>
      <c r="I58" s="308"/>
      <c r="J58" s="308"/>
      <c r="K58" s="198"/>
    </row>
    <row r="59" spans="2:11" s="1" customFormat="1" ht="15" customHeight="1">
      <c r="B59" s="197"/>
      <c r="C59" s="202"/>
      <c r="D59" s="308" t="s">
        <v>624</v>
      </c>
      <c r="E59" s="308"/>
      <c r="F59" s="308"/>
      <c r="G59" s="308"/>
      <c r="H59" s="308"/>
      <c r="I59" s="308"/>
      <c r="J59" s="308"/>
      <c r="K59" s="198"/>
    </row>
    <row r="60" spans="2:11" s="1" customFormat="1" ht="15" customHeight="1">
      <c r="B60" s="197"/>
      <c r="C60" s="202"/>
      <c r="D60" s="308" t="s">
        <v>625</v>
      </c>
      <c r="E60" s="308"/>
      <c r="F60" s="308"/>
      <c r="G60" s="308"/>
      <c r="H60" s="308"/>
      <c r="I60" s="308"/>
      <c r="J60" s="308"/>
      <c r="K60" s="198"/>
    </row>
    <row r="61" spans="2:11" s="1" customFormat="1" ht="15" customHeight="1">
      <c r="B61" s="197"/>
      <c r="C61" s="202"/>
      <c r="D61" s="308" t="s">
        <v>626</v>
      </c>
      <c r="E61" s="308"/>
      <c r="F61" s="308"/>
      <c r="G61" s="308"/>
      <c r="H61" s="308"/>
      <c r="I61" s="308"/>
      <c r="J61" s="308"/>
      <c r="K61" s="198"/>
    </row>
    <row r="62" spans="2:11" s="1" customFormat="1" ht="15" customHeight="1">
      <c r="B62" s="197"/>
      <c r="C62" s="202"/>
      <c r="D62" s="312" t="s">
        <v>627</v>
      </c>
      <c r="E62" s="312"/>
      <c r="F62" s="312"/>
      <c r="G62" s="312"/>
      <c r="H62" s="312"/>
      <c r="I62" s="312"/>
      <c r="J62" s="312"/>
      <c r="K62" s="198"/>
    </row>
    <row r="63" spans="2:11" s="1" customFormat="1" ht="15" customHeight="1">
      <c r="B63" s="197"/>
      <c r="C63" s="202"/>
      <c r="D63" s="308" t="s">
        <v>628</v>
      </c>
      <c r="E63" s="308"/>
      <c r="F63" s="308"/>
      <c r="G63" s="308"/>
      <c r="H63" s="308"/>
      <c r="I63" s="308"/>
      <c r="J63" s="308"/>
      <c r="K63" s="198"/>
    </row>
    <row r="64" spans="2:11" s="1" customFormat="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s="1" customFormat="1" ht="15" customHeight="1">
      <c r="B65" s="197"/>
      <c r="C65" s="202"/>
      <c r="D65" s="308" t="s">
        <v>629</v>
      </c>
      <c r="E65" s="308"/>
      <c r="F65" s="308"/>
      <c r="G65" s="308"/>
      <c r="H65" s="308"/>
      <c r="I65" s="308"/>
      <c r="J65" s="308"/>
      <c r="K65" s="198"/>
    </row>
    <row r="66" spans="2:11" s="1" customFormat="1" ht="15" customHeight="1">
      <c r="B66" s="197"/>
      <c r="C66" s="202"/>
      <c r="D66" s="312" t="s">
        <v>630</v>
      </c>
      <c r="E66" s="312"/>
      <c r="F66" s="312"/>
      <c r="G66" s="312"/>
      <c r="H66" s="312"/>
      <c r="I66" s="312"/>
      <c r="J66" s="312"/>
      <c r="K66" s="198"/>
    </row>
    <row r="67" spans="2:11" s="1" customFormat="1" ht="15" customHeight="1">
      <c r="B67" s="197"/>
      <c r="C67" s="202"/>
      <c r="D67" s="308" t="s">
        <v>631</v>
      </c>
      <c r="E67" s="308"/>
      <c r="F67" s="308"/>
      <c r="G67" s="308"/>
      <c r="H67" s="308"/>
      <c r="I67" s="308"/>
      <c r="J67" s="308"/>
      <c r="K67" s="198"/>
    </row>
    <row r="68" spans="2:11" s="1" customFormat="1" ht="15" customHeight="1">
      <c r="B68" s="197"/>
      <c r="C68" s="202"/>
      <c r="D68" s="308" t="s">
        <v>632</v>
      </c>
      <c r="E68" s="308"/>
      <c r="F68" s="308"/>
      <c r="G68" s="308"/>
      <c r="H68" s="308"/>
      <c r="I68" s="308"/>
      <c r="J68" s="308"/>
      <c r="K68" s="198"/>
    </row>
    <row r="69" spans="2:11" s="1" customFormat="1" ht="15" customHeight="1">
      <c r="B69" s="197"/>
      <c r="C69" s="202"/>
      <c r="D69" s="308" t="s">
        <v>633</v>
      </c>
      <c r="E69" s="308"/>
      <c r="F69" s="308"/>
      <c r="G69" s="308"/>
      <c r="H69" s="308"/>
      <c r="I69" s="308"/>
      <c r="J69" s="308"/>
      <c r="K69" s="198"/>
    </row>
    <row r="70" spans="2:11" s="1" customFormat="1" ht="15" customHeight="1">
      <c r="B70" s="197"/>
      <c r="C70" s="202"/>
      <c r="D70" s="308" t="s">
        <v>634</v>
      </c>
      <c r="E70" s="308"/>
      <c r="F70" s="308"/>
      <c r="G70" s="308"/>
      <c r="H70" s="308"/>
      <c r="I70" s="308"/>
      <c r="J70" s="308"/>
      <c r="K70" s="198"/>
    </row>
    <row r="71" spans="2:11" s="1" customFormat="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s="1" customFormat="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s="1" customFormat="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s="1" customFormat="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s="1" customFormat="1" ht="45" customHeight="1">
      <c r="B75" s="214"/>
      <c r="C75" s="311" t="s">
        <v>635</v>
      </c>
      <c r="D75" s="311"/>
      <c r="E75" s="311"/>
      <c r="F75" s="311"/>
      <c r="G75" s="311"/>
      <c r="H75" s="311"/>
      <c r="I75" s="311"/>
      <c r="J75" s="311"/>
      <c r="K75" s="215"/>
    </row>
    <row r="76" spans="2:11" s="1" customFormat="1" ht="17.25" customHeight="1">
      <c r="B76" s="214"/>
      <c r="C76" s="216" t="s">
        <v>636</v>
      </c>
      <c r="D76" s="216"/>
      <c r="E76" s="216"/>
      <c r="F76" s="216" t="s">
        <v>637</v>
      </c>
      <c r="G76" s="217"/>
      <c r="H76" s="216" t="s">
        <v>50</v>
      </c>
      <c r="I76" s="216" t="s">
        <v>53</v>
      </c>
      <c r="J76" s="216" t="s">
        <v>638</v>
      </c>
      <c r="K76" s="215"/>
    </row>
    <row r="77" spans="2:11" s="1" customFormat="1" ht="17.25" customHeight="1">
      <c r="B77" s="214"/>
      <c r="C77" s="218" t="s">
        <v>639</v>
      </c>
      <c r="D77" s="218"/>
      <c r="E77" s="218"/>
      <c r="F77" s="219" t="s">
        <v>640</v>
      </c>
      <c r="G77" s="220"/>
      <c r="H77" s="218"/>
      <c r="I77" s="218"/>
      <c r="J77" s="218" t="s">
        <v>641</v>
      </c>
      <c r="K77" s="215"/>
    </row>
    <row r="78" spans="2:11" s="1" customFormat="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s="1" customFormat="1" ht="15" customHeight="1">
      <c r="B79" s="214"/>
      <c r="C79" s="203" t="s">
        <v>49</v>
      </c>
      <c r="D79" s="223"/>
      <c r="E79" s="223"/>
      <c r="F79" s="224" t="s">
        <v>642</v>
      </c>
      <c r="G79" s="225"/>
      <c r="H79" s="203" t="s">
        <v>643</v>
      </c>
      <c r="I79" s="203" t="s">
        <v>644</v>
      </c>
      <c r="J79" s="203">
        <v>20</v>
      </c>
      <c r="K79" s="215"/>
    </row>
    <row r="80" spans="2:11" s="1" customFormat="1" ht="15" customHeight="1">
      <c r="B80" s="214"/>
      <c r="C80" s="203" t="s">
        <v>645</v>
      </c>
      <c r="D80" s="203"/>
      <c r="E80" s="203"/>
      <c r="F80" s="224" t="s">
        <v>642</v>
      </c>
      <c r="G80" s="225"/>
      <c r="H80" s="203" t="s">
        <v>646</v>
      </c>
      <c r="I80" s="203" t="s">
        <v>644</v>
      </c>
      <c r="J80" s="203">
        <v>120</v>
      </c>
      <c r="K80" s="215"/>
    </row>
    <row r="81" spans="2:11" s="1" customFormat="1" ht="15" customHeight="1">
      <c r="B81" s="226"/>
      <c r="C81" s="203" t="s">
        <v>647</v>
      </c>
      <c r="D81" s="203"/>
      <c r="E81" s="203"/>
      <c r="F81" s="224" t="s">
        <v>648</v>
      </c>
      <c r="G81" s="225"/>
      <c r="H81" s="203" t="s">
        <v>649</v>
      </c>
      <c r="I81" s="203" t="s">
        <v>644</v>
      </c>
      <c r="J81" s="203">
        <v>50</v>
      </c>
      <c r="K81" s="215"/>
    </row>
    <row r="82" spans="2:11" s="1" customFormat="1" ht="15" customHeight="1">
      <c r="B82" s="226"/>
      <c r="C82" s="203" t="s">
        <v>650</v>
      </c>
      <c r="D82" s="203"/>
      <c r="E82" s="203"/>
      <c r="F82" s="224" t="s">
        <v>642</v>
      </c>
      <c r="G82" s="225"/>
      <c r="H82" s="203" t="s">
        <v>651</v>
      </c>
      <c r="I82" s="203" t="s">
        <v>652</v>
      </c>
      <c r="J82" s="203"/>
      <c r="K82" s="215"/>
    </row>
    <row r="83" spans="2:11" s="1" customFormat="1" ht="15" customHeight="1">
      <c r="B83" s="226"/>
      <c r="C83" s="227" t="s">
        <v>653</v>
      </c>
      <c r="D83" s="227"/>
      <c r="E83" s="227"/>
      <c r="F83" s="228" t="s">
        <v>648</v>
      </c>
      <c r="G83" s="227"/>
      <c r="H83" s="227" t="s">
        <v>654</v>
      </c>
      <c r="I83" s="227" t="s">
        <v>644</v>
      </c>
      <c r="J83" s="227">
        <v>15</v>
      </c>
      <c r="K83" s="215"/>
    </row>
    <row r="84" spans="2:11" s="1" customFormat="1" ht="15" customHeight="1">
      <c r="B84" s="226"/>
      <c r="C84" s="227" t="s">
        <v>655</v>
      </c>
      <c r="D84" s="227"/>
      <c r="E84" s="227"/>
      <c r="F84" s="228" t="s">
        <v>648</v>
      </c>
      <c r="G84" s="227"/>
      <c r="H84" s="227" t="s">
        <v>656</v>
      </c>
      <c r="I84" s="227" t="s">
        <v>644</v>
      </c>
      <c r="J84" s="227">
        <v>15</v>
      </c>
      <c r="K84" s="215"/>
    </row>
    <row r="85" spans="2:11" s="1" customFormat="1" ht="15" customHeight="1">
      <c r="B85" s="226"/>
      <c r="C85" s="227" t="s">
        <v>657</v>
      </c>
      <c r="D85" s="227"/>
      <c r="E85" s="227"/>
      <c r="F85" s="228" t="s">
        <v>648</v>
      </c>
      <c r="G85" s="227"/>
      <c r="H85" s="227" t="s">
        <v>658</v>
      </c>
      <c r="I85" s="227" t="s">
        <v>644</v>
      </c>
      <c r="J85" s="227">
        <v>20</v>
      </c>
      <c r="K85" s="215"/>
    </row>
    <row r="86" spans="2:11" s="1" customFormat="1" ht="15" customHeight="1">
      <c r="B86" s="226"/>
      <c r="C86" s="227" t="s">
        <v>659</v>
      </c>
      <c r="D86" s="227"/>
      <c r="E86" s="227"/>
      <c r="F86" s="228" t="s">
        <v>648</v>
      </c>
      <c r="G86" s="227"/>
      <c r="H86" s="227" t="s">
        <v>660</v>
      </c>
      <c r="I86" s="227" t="s">
        <v>644</v>
      </c>
      <c r="J86" s="227">
        <v>20</v>
      </c>
      <c r="K86" s="215"/>
    </row>
    <row r="87" spans="2:11" s="1" customFormat="1" ht="15" customHeight="1">
      <c r="B87" s="226"/>
      <c r="C87" s="203" t="s">
        <v>661</v>
      </c>
      <c r="D87" s="203"/>
      <c r="E87" s="203"/>
      <c r="F87" s="224" t="s">
        <v>648</v>
      </c>
      <c r="G87" s="225"/>
      <c r="H87" s="203" t="s">
        <v>662</v>
      </c>
      <c r="I87" s="203" t="s">
        <v>644</v>
      </c>
      <c r="J87" s="203">
        <v>50</v>
      </c>
      <c r="K87" s="215"/>
    </row>
    <row r="88" spans="2:11" s="1" customFormat="1" ht="15" customHeight="1">
      <c r="B88" s="226"/>
      <c r="C88" s="203" t="s">
        <v>663</v>
      </c>
      <c r="D88" s="203"/>
      <c r="E88" s="203"/>
      <c r="F88" s="224" t="s">
        <v>648</v>
      </c>
      <c r="G88" s="225"/>
      <c r="H88" s="203" t="s">
        <v>664</v>
      </c>
      <c r="I88" s="203" t="s">
        <v>644</v>
      </c>
      <c r="J88" s="203">
        <v>20</v>
      </c>
      <c r="K88" s="215"/>
    </row>
    <row r="89" spans="2:11" s="1" customFormat="1" ht="15" customHeight="1">
      <c r="B89" s="226"/>
      <c r="C89" s="203" t="s">
        <v>665</v>
      </c>
      <c r="D89" s="203"/>
      <c r="E89" s="203"/>
      <c r="F89" s="224" t="s">
        <v>648</v>
      </c>
      <c r="G89" s="225"/>
      <c r="H89" s="203" t="s">
        <v>666</v>
      </c>
      <c r="I89" s="203" t="s">
        <v>644</v>
      </c>
      <c r="J89" s="203">
        <v>20</v>
      </c>
      <c r="K89" s="215"/>
    </row>
    <row r="90" spans="2:11" s="1" customFormat="1" ht="15" customHeight="1">
      <c r="B90" s="226"/>
      <c r="C90" s="203" t="s">
        <v>667</v>
      </c>
      <c r="D90" s="203"/>
      <c r="E90" s="203"/>
      <c r="F90" s="224" t="s">
        <v>648</v>
      </c>
      <c r="G90" s="225"/>
      <c r="H90" s="203" t="s">
        <v>668</v>
      </c>
      <c r="I90" s="203" t="s">
        <v>644</v>
      </c>
      <c r="J90" s="203">
        <v>50</v>
      </c>
      <c r="K90" s="215"/>
    </row>
    <row r="91" spans="2:11" s="1" customFormat="1" ht="15" customHeight="1">
      <c r="B91" s="226"/>
      <c r="C91" s="203" t="s">
        <v>669</v>
      </c>
      <c r="D91" s="203"/>
      <c r="E91" s="203"/>
      <c r="F91" s="224" t="s">
        <v>648</v>
      </c>
      <c r="G91" s="225"/>
      <c r="H91" s="203" t="s">
        <v>669</v>
      </c>
      <c r="I91" s="203" t="s">
        <v>644</v>
      </c>
      <c r="J91" s="203">
        <v>50</v>
      </c>
      <c r="K91" s="215"/>
    </row>
    <row r="92" spans="2:11" s="1" customFormat="1" ht="15" customHeight="1">
      <c r="B92" s="226"/>
      <c r="C92" s="203" t="s">
        <v>670</v>
      </c>
      <c r="D92" s="203"/>
      <c r="E92" s="203"/>
      <c r="F92" s="224" t="s">
        <v>648</v>
      </c>
      <c r="G92" s="225"/>
      <c r="H92" s="203" t="s">
        <v>671</v>
      </c>
      <c r="I92" s="203" t="s">
        <v>644</v>
      </c>
      <c r="J92" s="203">
        <v>255</v>
      </c>
      <c r="K92" s="215"/>
    </row>
    <row r="93" spans="2:11" s="1" customFormat="1" ht="15" customHeight="1">
      <c r="B93" s="226"/>
      <c r="C93" s="203" t="s">
        <v>672</v>
      </c>
      <c r="D93" s="203"/>
      <c r="E93" s="203"/>
      <c r="F93" s="224" t="s">
        <v>642</v>
      </c>
      <c r="G93" s="225"/>
      <c r="H93" s="203" t="s">
        <v>673</v>
      </c>
      <c r="I93" s="203" t="s">
        <v>674</v>
      </c>
      <c r="J93" s="203"/>
      <c r="K93" s="215"/>
    </row>
    <row r="94" spans="2:11" s="1" customFormat="1" ht="15" customHeight="1">
      <c r="B94" s="226"/>
      <c r="C94" s="203" t="s">
        <v>675</v>
      </c>
      <c r="D94" s="203"/>
      <c r="E94" s="203"/>
      <c r="F94" s="224" t="s">
        <v>642</v>
      </c>
      <c r="G94" s="225"/>
      <c r="H94" s="203" t="s">
        <v>676</v>
      </c>
      <c r="I94" s="203" t="s">
        <v>677</v>
      </c>
      <c r="J94" s="203"/>
      <c r="K94" s="215"/>
    </row>
    <row r="95" spans="2:11" s="1" customFormat="1" ht="15" customHeight="1">
      <c r="B95" s="226"/>
      <c r="C95" s="203" t="s">
        <v>678</v>
      </c>
      <c r="D95" s="203"/>
      <c r="E95" s="203"/>
      <c r="F95" s="224" t="s">
        <v>642</v>
      </c>
      <c r="G95" s="225"/>
      <c r="H95" s="203" t="s">
        <v>678</v>
      </c>
      <c r="I95" s="203" t="s">
        <v>677</v>
      </c>
      <c r="J95" s="203"/>
      <c r="K95" s="215"/>
    </row>
    <row r="96" spans="2:11" s="1" customFormat="1" ht="15" customHeight="1">
      <c r="B96" s="226"/>
      <c r="C96" s="203" t="s">
        <v>34</v>
      </c>
      <c r="D96" s="203"/>
      <c r="E96" s="203"/>
      <c r="F96" s="224" t="s">
        <v>642</v>
      </c>
      <c r="G96" s="225"/>
      <c r="H96" s="203" t="s">
        <v>679</v>
      </c>
      <c r="I96" s="203" t="s">
        <v>677</v>
      </c>
      <c r="J96" s="203"/>
      <c r="K96" s="215"/>
    </row>
    <row r="97" spans="2:11" s="1" customFormat="1" ht="15" customHeight="1">
      <c r="B97" s="226"/>
      <c r="C97" s="203" t="s">
        <v>44</v>
      </c>
      <c r="D97" s="203"/>
      <c r="E97" s="203"/>
      <c r="F97" s="224" t="s">
        <v>642</v>
      </c>
      <c r="G97" s="225"/>
      <c r="H97" s="203" t="s">
        <v>680</v>
      </c>
      <c r="I97" s="203" t="s">
        <v>677</v>
      </c>
      <c r="J97" s="203"/>
      <c r="K97" s="215"/>
    </row>
    <row r="98" spans="2:11" s="1" customFormat="1" ht="1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1" customFormat="1" ht="18.7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2"/>
    </row>
    <row r="100" spans="2:11" s="1" customFormat="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s="1" customFormat="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s="1" customFormat="1" ht="45" customHeight="1">
      <c r="B102" s="214"/>
      <c r="C102" s="311" t="s">
        <v>681</v>
      </c>
      <c r="D102" s="311"/>
      <c r="E102" s="311"/>
      <c r="F102" s="311"/>
      <c r="G102" s="311"/>
      <c r="H102" s="311"/>
      <c r="I102" s="311"/>
      <c r="J102" s="311"/>
      <c r="K102" s="215"/>
    </row>
    <row r="103" spans="2:11" s="1" customFormat="1" ht="17.25" customHeight="1">
      <c r="B103" s="214"/>
      <c r="C103" s="216" t="s">
        <v>636</v>
      </c>
      <c r="D103" s="216"/>
      <c r="E103" s="216"/>
      <c r="F103" s="216" t="s">
        <v>637</v>
      </c>
      <c r="G103" s="217"/>
      <c r="H103" s="216" t="s">
        <v>50</v>
      </c>
      <c r="I103" s="216" t="s">
        <v>53</v>
      </c>
      <c r="J103" s="216" t="s">
        <v>638</v>
      </c>
      <c r="K103" s="215"/>
    </row>
    <row r="104" spans="2:11" s="1" customFormat="1" ht="17.25" customHeight="1">
      <c r="B104" s="214"/>
      <c r="C104" s="218" t="s">
        <v>639</v>
      </c>
      <c r="D104" s="218"/>
      <c r="E104" s="218"/>
      <c r="F104" s="219" t="s">
        <v>640</v>
      </c>
      <c r="G104" s="220"/>
      <c r="H104" s="218"/>
      <c r="I104" s="218"/>
      <c r="J104" s="218" t="s">
        <v>641</v>
      </c>
      <c r="K104" s="215"/>
    </row>
    <row r="105" spans="2:11" s="1" customFormat="1" ht="5.25" customHeight="1">
      <c r="B105" s="214"/>
      <c r="C105" s="216"/>
      <c r="D105" s="216"/>
      <c r="E105" s="216"/>
      <c r="F105" s="216"/>
      <c r="G105" s="234"/>
      <c r="H105" s="216"/>
      <c r="I105" s="216"/>
      <c r="J105" s="216"/>
      <c r="K105" s="215"/>
    </row>
    <row r="106" spans="2:11" s="1" customFormat="1" ht="15" customHeight="1">
      <c r="B106" s="214"/>
      <c r="C106" s="203" t="s">
        <v>49</v>
      </c>
      <c r="D106" s="223"/>
      <c r="E106" s="223"/>
      <c r="F106" s="224" t="s">
        <v>642</v>
      </c>
      <c r="G106" s="203"/>
      <c r="H106" s="203" t="s">
        <v>682</v>
      </c>
      <c r="I106" s="203" t="s">
        <v>644</v>
      </c>
      <c r="J106" s="203">
        <v>20</v>
      </c>
      <c r="K106" s="215"/>
    </row>
    <row r="107" spans="2:11" s="1" customFormat="1" ht="15" customHeight="1">
      <c r="B107" s="214"/>
      <c r="C107" s="203" t="s">
        <v>645</v>
      </c>
      <c r="D107" s="203"/>
      <c r="E107" s="203"/>
      <c r="F107" s="224" t="s">
        <v>642</v>
      </c>
      <c r="G107" s="203"/>
      <c r="H107" s="203" t="s">
        <v>682</v>
      </c>
      <c r="I107" s="203" t="s">
        <v>644</v>
      </c>
      <c r="J107" s="203">
        <v>120</v>
      </c>
      <c r="K107" s="215"/>
    </row>
    <row r="108" spans="2:11" s="1" customFormat="1" ht="15" customHeight="1">
      <c r="B108" s="226"/>
      <c r="C108" s="203" t="s">
        <v>647</v>
      </c>
      <c r="D108" s="203"/>
      <c r="E108" s="203"/>
      <c r="F108" s="224" t="s">
        <v>648</v>
      </c>
      <c r="G108" s="203"/>
      <c r="H108" s="203" t="s">
        <v>682</v>
      </c>
      <c r="I108" s="203" t="s">
        <v>644</v>
      </c>
      <c r="J108" s="203">
        <v>50</v>
      </c>
      <c r="K108" s="215"/>
    </row>
    <row r="109" spans="2:11" s="1" customFormat="1" ht="15" customHeight="1">
      <c r="B109" s="226"/>
      <c r="C109" s="203" t="s">
        <v>650</v>
      </c>
      <c r="D109" s="203"/>
      <c r="E109" s="203"/>
      <c r="F109" s="224" t="s">
        <v>642</v>
      </c>
      <c r="G109" s="203"/>
      <c r="H109" s="203" t="s">
        <v>682</v>
      </c>
      <c r="I109" s="203" t="s">
        <v>652</v>
      </c>
      <c r="J109" s="203"/>
      <c r="K109" s="215"/>
    </row>
    <row r="110" spans="2:11" s="1" customFormat="1" ht="15" customHeight="1">
      <c r="B110" s="226"/>
      <c r="C110" s="203" t="s">
        <v>661</v>
      </c>
      <c r="D110" s="203"/>
      <c r="E110" s="203"/>
      <c r="F110" s="224" t="s">
        <v>648</v>
      </c>
      <c r="G110" s="203"/>
      <c r="H110" s="203" t="s">
        <v>682</v>
      </c>
      <c r="I110" s="203" t="s">
        <v>644</v>
      </c>
      <c r="J110" s="203">
        <v>50</v>
      </c>
      <c r="K110" s="215"/>
    </row>
    <row r="111" spans="2:11" s="1" customFormat="1" ht="15" customHeight="1">
      <c r="B111" s="226"/>
      <c r="C111" s="203" t="s">
        <v>669</v>
      </c>
      <c r="D111" s="203"/>
      <c r="E111" s="203"/>
      <c r="F111" s="224" t="s">
        <v>648</v>
      </c>
      <c r="G111" s="203"/>
      <c r="H111" s="203" t="s">
        <v>682</v>
      </c>
      <c r="I111" s="203" t="s">
        <v>644</v>
      </c>
      <c r="J111" s="203">
        <v>50</v>
      </c>
      <c r="K111" s="215"/>
    </row>
    <row r="112" spans="2:11" s="1" customFormat="1" ht="15" customHeight="1">
      <c r="B112" s="226"/>
      <c r="C112" s="203" t="s">
        <v>667</v>
      </c>
      <c r="D112" s="203"/>
      <c r="E112" s="203"/>
      <c r="F112" s="224" t="s">
        <v>648</v>
      </c>
      <c r="G112" s="203"/>
      <c r="H112" s="203" t="s">
        <v>682</v>
      </c>
      <c r="I112" s="203" t="s">
        <v>644</v>
      </c>
      <c r="J112" s="203">
        <v>50</v>
      </c>
      <c r="K112" s="215"/>
    </row>
    <row r="113" spans="2:11" s="1" customFormat="1" ht="15" customHeight="1">
      <c r="B113" s="226"/>
      <c r="C113" s="203" t="s">
        <v>49</v>
      </c>
      <c r="D113" s="203"/>
      <c r="E113" s="203"/>
      <c r="F113" s="224" t="s">
        <v>642</v>
      </c>
      <c r="G113" s="203"/>
      <c r="H113" s="203" t="s">
        <v>683</v>
      </c>
      <c r="I113" s="203" t="s">
        <v>644</v>
      </c>
      <c r="J113" s="203">
        <v>20</v>
      </c>
      <c r="K113" s="215"/>
    </row>
    <row r="114" spans="2:11" s="1" customFormat="1" ht="15" customHeight="1">
      <c r="B114" s="226"/>
      <c r="C114" s="203" t="s">
        <v>684</v>
      </c>
      <c r="D114" s="203"/>
      <c r="E114" s="203"/>
      <c r="F114" s="224" t="s">
        <v>642</v>
      </c>
      <c r="G114" s="203"/>
      <c r="H114" s="203" t="s">
        <v>685</v>
      </c>
      <c r="I114" s="203" t="s">
        <v>644</v>
      </c>
      <c r="J114" s="203">
        <v>120</v>
      </c>
      <c r="K114" s="215"/>
    </row>
    <row r="115" spans="2:11" s="1" customFormat="1" ht="15" customHeight="1">
      <c r="B115" s="226"/>
      <c r="C115" s="203" t="s">
        <v>34</v>
      </c>
      <c r="D115" s="203"/>
      <c r="E115" s="203"/>
      <c r="F115" s="224" t="s">
        <v>642</v>
      </c>
      <c r="G115" s="203"/>
      <c r="H115" s="203" t="s">
        <v>686</v>
      </c>
      <c r="I115" s="203" t="s">
        <v>677</v>
      </c>
      <c r="J115" s="203"/>
      <c r="K115" s="215"/>
    </row>
    <row r="116" spans="2:11" s="1" customFormat="1" ht="15" customHeight="1">
      <c r="B116" s="226"/>
      <c r="C116" s="203" t="s">
        <v>44</v>
      </c>
      <c r="D116" s="203"/>
      <c r="E116" s="203"/>
      <c r="F116" s="224" t="s">
        <v>642</v>
      </c>
      <c r="G116" s="203"/>
      <c r="H116" s="203" t="s">
        <v>687</v>
      </c>
      <c r="I116" s="203" t="s">
        <v>677</v>
      </c>
      <c r="J116" s="203"/>
      <c r="K116" s="215"/>
    </row>
    <row r="117" spans="2:11" s="1" customFormat="1" ht="15" customHeight="1">
      <c r="B117" s="226"/>
      <c r="C117" s="203" t="s">
        <v>53</v>
      </c>
      <c r="D117" s="203"/>
      <c r="E117" s="203"/>
      <c r="F117" s="224" t="s">
        <v>642</v>
      </c>
      <c r="G117" s="203"/>
      <c r="H117" s="203" t="s">
        <v>688</v>
      </c>
      <c r="I117" s="203" t="s">
        <v>689</v>
      </c>
      <c r="J117" s="203"/>
      <c r="K117" s="215"/>
    </row>
    <row r="118" spans="2:11" s="1" customFormat="1" ht="15" customHeight="1">
      <c r="B118" s="229"/>
      <c r="C118" s="235"/>
      <c r="D118" s="235"/>
      <c r="E118" s="235"/>
      <c r="F118" s="235"/>
      <c r="G118" s="235"/>
      <c r="H118" s="235"/>
      <c r="I118" s="235"/>
      <c r="J118" s="235"/>
      <c r="K118" s="231"/>
    </row>
    <row r="119" spans="2:11" s="1" customFormat="1" ht="18.75" customHeight="1">
      <c r="B119" s="236"/>
      <c r="C119" s="237"/>
      <c r="D119" s="237"/>
      <c r="E119" s="237"/>
      <c r="F119" s="238"/>
      <c r="G119" s="237"/>
      <c r="H119" s="237"/>
      <c r="I119" s="237"/>
      <c r="J119" s="237"/>
      <c r="K119" s="236"/>
    </row>
    <row r="120" spans="2:11" s="1" customFormat="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s="1" customFormat="1" ht="7.5" customHeight="1">
      <c r="B121" s="23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2:11" s="1" customFormat="1" ht="45" customHeight="1">
      <c r="B122" s="242"/>
      <c r="C122" s="309" t="s">
        <v>690</v>
      </c>
      <c r="D122" s="309"/>
      <c r="E122" s="309"/>
      <c r="F122" s="309"/>
      <c r="G122" s="309"/>
      <c r="H122" s="309"/>
      <c r="I122" s="309"/>
      <c r="J122" s="309"/>
      <c r="K122" s="243"/>
    </row>
    <row r="123" spans="2:11" s="1" customFormat="1" ht="17.25" customHeight="1">
      <c r="B123" s="244"/>
      <c r="C123" s="216" t="s">
        <v>636</v>
      </c>
      <c r="D123" s="216"/>
      <c r="E123" s="216"/>
      <c r="F123" s="216" t="s">
        <v>637</v>
      </c>
      <c r="G123" s="217"/>
      <c r="H123" s="216" t="s">
        <v>50</v>
      </c>
      <c r="I123" s="216" t="s">
        <v>53</v>
      </c>
      <c r="J123" s="216" t="s">
        <v>638</v>
      </c>
      <c r="K123" s="245"/>
    </row>
    <row r="124" spans="2:11" s="1" customFormat="1" ht="17.25" customHeight="1">
      <c r="B124" s="244"/>
      <c r="C124" s="218" t="s">
        <v>639</v>
      </c>
      <c r="D124" s="218"/>
      <c r="E124" s="218"/>
      <c r="F124" s="219" t="s">
        <v>640</v>
      </c>
      <c r="G124" s="220"/>
      <c r="H124" s="218"/>
      <c r="I124" s="218"/>
      <c r="J124" s="218" t="s">
        <v>641</v>
      </c>
      <c r="K124" s="245"/>
    </row>
    <row r="125" spans="2:11" s="1" customFormat="1" ht="5.25" customHeight="1">
      <c r="B125" s="246"/>
      <c r="C125" s="221"/>
      <c r="D125" s="221"/>
      <c r="E125" s="221"/>
      <c r="F125" s="221"/>
      <c r="G125" s="247"/>
      <c r="H125" s="221"/>
      <c r="I125" s="221"/>
      <c r="J125" s="221"/>
      <c r="K125" s="248"/>
    </row>
    <row r="126" spans="2:11" s="1" customFormat="1" ht="15" customHeight="1">
      <c r="B126" s="246"/>
      <c r="C126" s="203" t="s">
        <v>645</v>
      </c>
      <c r="D126" s="223"/>
      <c r="E126" s="223"/>
      <c r="F126" s="224" t="s">
        <v>642</v>
      </c>
      <c r="G126" s="203"/>
      <c r="H126" s="203" t="s">
        <v>682</v>
      </c>
      <c r="I126" s="203" t="s">
        <v>644</v>
      </c>
      <c r="J126" s="203">
        <v>120</v>
      </c>
      <c r="K126" s="249"/>
    </row>
    <row r="127" spans="2:11" s="1" customFormat="1" ht="15" customHeight="1">
      <c r="B127" s="246"/>
      <c r="C127" s="203" t="s">
        <v>691</v>
      </c>
      <c r="D127" s="203"/>
      <c r="E127" s="203"/>
      <c r="F127" s="224" t="s">
        <v>642</v>
      </c>
      <c r="G127" s="203"/>
      <c r="H127" s="203" t="s">
        <v>692</v>
      </c>
      <c r="I127" s="203" t="s">
        <v>644</v>
      </c>
      <c r="J127" s="203" t="s">
        <v>693</v>
      </c>
      <c r="K127" s="249"/>
    </row>
    <row r="128" spans="2:11" s="1" customFormat="1" ht="15" customHeight="1">
      <c r="B128" s="246"/>
      <c r="C128" s="203" t="s">
        <v>590</v>
      </c>
      <c r="D128" s="203"/>
      <c r="E128" s="203"/>
      <c r="F128" s="224" t="s">
        <v>642</v>
      </c>
      <c r="G128" s="203"/>
      <c r="H128" s="203" t="s">
        <v>694</v>
      </c>
      <c r="I128" s="203" t="s">
        <v>644</v>
      </c>
      <c r="J128" s="203" t="s">
        <v>693</v>
      </c>
      <c r="K128" s="249"/>
    </row>
    <row r="129" spans="2:11" s="1" customFormat="1" ht="15" customHeight="1">
      <c r="B129" s="246"/>
      <c r="C129" s="203" t="s">
        <v>653</v>
      </c>
      <c r="D129" s="203"/>
      <c r="E129" s="203"/>
      <c r="F129" s="224" t="s">
        <v>648</v>
      </c>
      <c r="G129" s="203"/>
      <c r="H129" s="203" t="s">
        <v>654</v>
      </c>
      <c r="I129" s="203" t="s">
        <v>644</v>
      </c>
      <c r="J129" s="203">
        <v>15</v>
      </c>
      <c r="K129" s="249"/>
    </row>
    <row r="130" spans="2:11" s="1" customFormat="1" ht="15" customHeight="1">
      <c r="B130" s="246"/>
      <c r="C130" s="227" t="s">
        <v>655</v>
      </c>
      <c r="D130" s="227"/>
      <c r="E130" s="227"/>
      <c r="F130" s="228" t="s">
        <v>648</v>
      </c>
      <c r="G130" s="227"/>
      <c r="H130" s="227" t="s">
        <v>656</v>
      </c>
      <c r="I130" s="227" t="s">
        <v>644</v>
      </c>
      <c r="J130" s="227">
        <v>15</v>
      </c>
      <c r="K130" s="249"/>
    </row>
    <row r="131" spans="2:11" s="1" customFormat="1" ht="15" customHeight="1">
      <c r="B131" s="246"/>
      <c r="C131" s="227" t="s">
        <v>657</v>
      </c>
      <c r="D131" s="227"/>
      <c r="E131" s="227"/>
      <c r="F131" s="228" t="s">
        <v>648</v>
      </c>
      <c r="G131" s="227"/>
      <c r="H131" s="227" t="s">
        <v>658</v>
      </c>
      <c r="I131" s="227" t="s">
        <v>644</v>
      </c>
      <c r="J131" s="227">
        <v>20</v>
      </c>
      <c r="K131" s="249"/>
    </row>
    <row r="132" spans="2:11" s="1" customFormat="1" ht="15" customHeight="1">
      <c r="B132" s="246"/>
      <c r="C132" s="227" t="s">
        <v>659</v>
      </c>
      <c r="D132" s="227"/>
      <c r="E132" s="227"/>
      <c r="F132" s="228" t="s">
        <v>648</v>
      </c>
      <c r="G132" s="227"/>
      <c r="H132" s="227" t="s">
        <v>660</v>
      </c>
      <c r="I132" s="227" t="s">
        <v>644</v>
      </c>
      <c r="J132" s="227">
        <v>20</v>
      </c>
      <c r="K132" s="249"/>
    </row>
    <row r="133" spans="2:11" s="1" customFormat="1" ht="15" customHeight="1">
      <c r="B133" s="246"/>
      <c r="C133" s="203" t="s">
        <v>647</v>
      </c>
      <c r="D133" s="203"/>
      <c r="E133" s="203"/>
      <c r="F133" s="224" t="s">
        <v>648</v>
      </c>
      <c r="G133" s="203"/>
      <c r="H133" s="203" t="s">
        <v>682</v>
      </c>
      <c r="I133" s="203" t="s">
        <v>644</v>
      </c>
      <c r="J133" s="203">
        <v>50</v>
      </c>
      <c r="K133" s="249"/>
    </row>
    <row r="134" spans="2:11" s="1" customFormat="1" ht="15" customHeight="1">
      <c r="B134" s="246"/>
      <c r="C134" s="203" t="s">
        <v>661</v>
      </c>
      <c r="D134" s="203"/>
      <c r="E134" s="203"/>
      <c r="F134" s="224" t="s">
        <v>648</v>
      </c>
      <c r="G134" s="203"/>
      <c r="H134" s="203" t="s">
        <v>682</v>
      </c>
      <c r="I134" s="203" t="s">
        <v>644</v>
      </c>
      <c r="J134" s="203">
        <v>50</v>
      </c>
      <c r="K134" s="249"/>
    </row>
    <row r="135" spans="2:11" s="1" customFormat="1" ht="15" customHeight="1">
      <c r="B135" s="246"/>
      <c r="C135" s="203" t="s">
        <v>667</v>
      </c>
      <c r="D135" s="203"/>
      <c r="E135" s="203"/>
      <c r="F135" s="224" t="s">
        <v>648</v>
      </c>
      <c r="G135" s="203"/>
      <c r="H135" s="203" t="s">
        <v>682</v>
      </c>
      <c r="I135" s="203" t="s">
        <v>644</v>
      </c>
      <c r="J135" s="203">
        <v>50</v>
      </c>
      <c r="K135" s="249"/>
    </row>
    <row r="136" spans="2:11" s="1" customFormat="1" ht="15" customHeight="1">
      <c r="B136" s="246"/>
      <c r="C136" s="203" t="s">
        <v>669</v>
      </c>
      <c r="D136" s="203"/>
      <c r="E136" s="203"/>
      <c r="F136" s="224" t="s">
        <v>648</v>
      </c>
      <c r="G136" s="203"/>
      <c r="H136" s="203" t="s">
        <v>682</v>
      </c>
      <c r="I136" s="203" t="s">
        <v>644</v>
      </c>
      <c r="J136" s="203">
        <v>50</v>
      </c>
      <c r="K136" s="249"/>
    </row>
    <row r="137" spans="2:11" s="1" customFormat="1" ht="15" customHeight="1">
      <c r="B137" s="246"/>
      <c r="C137" s="203" t="s">
        <v>670</v>
      </c>
      <c r="D137" s="203"/>
      <c r="E137" s="203"/>
      <c r="F137" s="224" t="s">
        <v>648</v>
      </c>
      <c r="G137" s="203"/>
      <c r="H137" s="203" t="s">
        <v>695</v>
      </c>
      <c r="I137" s="203" t="s">
        <v>644</v>
      </c>
      <c r="J137" s="203">
        <v>255</v>
      </c>
      <c r="K137" s="249"/>
    </row>
    <row r="138" spans="2:11" s="1" customFormat="1" ht="15" customHeight="1">
      <c r="B138" s="246"/>
      <c r="C138" s="203" t="s">
        <v>672</v>
      </c>
      <c r="D138" s="203"/>
      <c r="E138" s="203"/>
      <c r="F138" s="224" t="s">
        <v>642</v>
      </c>
      <c r="G138" s="203"/>
      <c r="H138" s="203" t="s">
        <v>696</v>
      </c>
      <c r="I138" s="203" t="s">
        <v>674</v>
      </c>
      <c r="J138" s="203"/>
      <c r="K138" s="249"/>
    </row>
    <row r="139" spans="2:11" s="1" customFormat="1" ht="15" customHeight="1">
      <c r="B139" s="246"/>
      <c r="C139" s="203" t="s">
        <v>675</v>
      </c>
      <c r="D139" s="203"/>
      <c r="E139" s="203"/>
      <c r="F139" s="224" t="s">
        <v>642</v>
      </c>
      <c r="G139" s="203"/>
      <c r="H139" s="203" t="s">
        <v>697</v>
      </c>
      <c r="I139" s="203" t="s">
        <v>677</v>
      </c>
      <c r="J139" s="203"/>
      <c r="K139" s="249"/>
    </row>
    <row r="140" spans="2:11" s="1" customFormat="1" ht="15" customHeight="1">
      <c r="B140" s="246"/>
      <c r="C140" s="203" t="s">
        <v>678</v>
      </c>
      <c r="D140" s="203"/>
      <c r="E140" s="203"/>
      <c r="F140" s="224" t="s">
        <v>642</v>
      </c>
      <c r="G140" s="203"/>
      <c r="H140" s="203" t="s">
        <v>678</v>
      </c>
      <c r="I140" s="203" t="s">
        <v>677</v>
      </c>
      <c r="J140" s="203"/>
      <c r="K140" s="249"/>
    </row>
    <row r="141" spans="2:11" s="1" customFormat="1" ht="15" customHeight="1">
      <c r="B141" s="246"/>
      <c r="C141" s="203" t="s">
        <v>34</v>
      </c>
      <c r="D141" s="203"/>
      <c r="E141" s="203"/>
      <c r="F141" s="224" t="s">
        <v>642</v>
      </c>
      <c r="G141" s="203"/>
      <c r="H141" s="203" t="s">
        <v>698</v>
      </c>
      <c r="I141" s="203" t="s">
        <v>677</v>
      </c>
      <c r="J141" s="203"/>
      <c r="K141" s="249"/>
    </row>
    <row r="142" spans="2:11" s="1" customFormat="1" ht="15" customHeight="1">
      <c r="B142" s="246"/>
      <c r="C142" s="203" t="s">
        <v>699</v>
      </c>
      <c r="D142" s="203"/>
      <c r="E142" s="203"/>
      <c r="F142" s="224" t="s">
        <v>642</v>
      </c>
      <c r="G142" s="203"/>
      <c r="H142" s="203" t="s">
        <v>700</v>
      </c>
      <c r="I142" s="203" t="s">
        <v>677</v>
      </c>
      <c r="J142" s="203"/>
      <c r="K142" s="249"/>
    </row>
    <row r="143" spans="2:11" s="1" customFormat="1" ht="15" customHeight="1">
      <c r="B143" s="250"/>
      <c r="C143" s="251"/>
      <c r="D143" s="251"/>
      <c r="E143" s="251"/>
      <c r="F143" s="251"/>
      <c r="G143" s="251"/>
      <c r="H143" s="251"/>
      <c r="I143" s="251"/>
      <c r="J143" s="251"/>
      <c r="K143" s="252"/>
    </row>
    <row r="144" spans="2:11" s="1" customFormat="1" ht="18.75" customHeight="1">
      <c r="B144" s="237"/>
      <c r="C144" s="237"/>
      <c r="D144" s="237"/>
      <c r="E144" s="237"/>
      <c r="F144" s="238"/>
      <c r="G144" s="237"/>
      <c r="H144" s="237"/>
      <c r="I144" s="237"/>
      <c r="J144" s="237"/>
      <c r="K144" s="237"/>
    </row>
    <row r="145" spans="2:11" s="1" customFormat="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s="1" customFormat="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s="1" customFormat="1" ht="45" customHeight="1">
      <c r="B147" s="214"/>
      <c r="C147" s="311" t="s">
        <v>701</v>
      </c>
      <c r="D147" s="311"/>
      <c r="E147" s="311"/>
      <c r="F147" s="311"/>
      <c r="G147" s="311"/>
      <c r="H147" s="311"/>
      <c r="I147" s="311"/>
      <c r="J147" s="311"/>
      <c r="K147" s="215"/>
    </row>
    <row r="148" spans="2:11" s="1" customFormat="1" ht="17.25" customHeight="1">
      <c r="B148" s="214"/>
      <c r="C148" s="216" t="s">
        <v>636</v>
      </c>
      <c r="D148" s="216"/>
      <c r="E148" s="216"/>
      <c r="F148" s="216" t="s">
        <v>637</v>
      </c>
      <c r="G148" s="217"/>
      <c r="H148" s="216" t="s">
        <v>50</v>
      </c>
      <c r="I148" s="216" t="s">
        <v>53</v>
      </c>
      <c r="J148" s="216" t="s">
        <v>638</v>
      </c>
      <c r="K148" s="215"/>
    </row>
    <row r="149" spans="2:11" s="1" customFormat="1" ht="17.25" customHeight="1">
      <c r="B149" s="214"/>
      <c r="C149" s="218" t="s">
        <v>639</v>
      </c>
      <c r="D149" s="218"/>
      <c r="E149" s="218"/>
      <c r="F149" s="219" t="s">
        <v>640</v>
      </c>
      <c r="G149" s="220"/>
      <c r="H149" s="218"/>
      <c r="I149" s="218"/>
      <c r="J149" s="218" t="s">
        <v>641</v>
      </c>
      <c r="K149" s="215"/>
    </row>
    <row r="150" spans="2:11" s="1" customFormat="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9"/>
    </row>
    <row r="151" spans="2:11" s="1" customFormat="1" ht="15" customHeight="1">
      <c r="B151" s="226"/>
      <c r="C151" s="253" t="s">
        <v>645</v>
      </c>
      <c r="D151" s="203"/>
      <c r="E151" s="203"/>
      <c r="F151" s="254" t="s">
        <v>642</v>
      </c>
      <c r="G151" s="203"/>
      <c r="H151" s="253" t="s">
        <v>682</v>
      </c>
      <c r="I151" s="253" t="s">
        <v>644</v>
      </c>
      <c r="J151" s="253">
        <v>120</v>
      </c>
      <c r="K151" s="249"/>
    </row>
    <row r="152" spans="2:11" s="1" customFormat="1" ht="15" customHeight="1">
      <c r="B152" s="226"/>
      <c r="C152" s="253" t="s">
        <v>691</v>
      </c>
      <c r="D152" s="203"/>
      <c r="E152" s="203"/>
      <c r="F152" s="254" t="s">
        <v>642</v>
      </c>
      <c r="G152" s="203"/>
      <c r="H152" s="253" t="s">
        <v>702</v>
      </c>
      <c r="I152" s="253" t="s">
        <v>644</v>
      </c>
      <c r="J152" s="253" t="s">
        <v>693</v>
      </c>
      <c r="K152" s="249"/>
    </row>
    <row r="153" spans="2:11" s="1" customFormat="1" ht="15" customHeight="1">
      <c r="B153" s="226"/>
      <c r="C153" s="253" t="s">
        <v>590</v>
      </c>
      <c r="D153" s="203"/>
      <c r="E153" s="203"/>
      <c r="F153" s="254" t="s">
        <v>642</v>
      </c>
      <c r="G153" s="203"/>
      <c r="H153" s="253" t="s">
        <v>703</v>
      </c>
      <c r="I153" s="253" t="s">
        <v>644</v>
      </c>
      <c r="J153" s="253" t="s">
        <v>693</v>
      </c>
      <c r="K153" s="249"/>
    </row>
    <row r="154" spans="2:11" s="1" customFormat="1" ht="15" customHeight="1">
      <c r="B154" s="226"/>
      <c r="C154" s="253" t="s">
        <v>647</v>
      </c>
      <c r="D154" s="203"/>
      <c r="E154" s="203"/>
      <c r="F154" s="254" t="s">
        <v>648</v>
      </c>
      <c r="G154" s="203"/>
      <c r="H154" s="253" t="s">
        <v>682</v>
      </c>
      <c r="I154" s="253" t="s">
        <v>644</v>
      </c>
      <c r="J154" s="253">
        <v>50</v>
      </c>
      <c r="K154" s="249"/>
    </row>
    <row r="155" spans="2:11" s="1" customFormat="1" ht="15" customHeight="1">
      <c r="B155" s="226"/>
      <c r="C155" s="253" t="s">
        <v>650</v>
      </c>
      <c r="D155" s="203"/>
      <c r="E155" s="203"/>
      <c r="F155" s="254" t="s">
        <v>642</v>
      </c>
      <c r="G155" s="203"/>
      <c r="H155" s="253" t="s">
        <v>682</v>
      </c>
      <c r="I155" s="253" t="s">
        <v>652</v>
      </c>
      <c r="J155" s="253"/>
      <c r="K155" s="249"/>
    </row>
    <row r="156" spans="2:11" s="1" customFormat="1" ht="15" customHeight="1">
      <c r="B156" s="226"/>
      <c r="C156" s="253" t="s">
        <v>661</v>
      </c>
      <c r="D156" s="203"/>
      <c r="E156" s="203"/>
      <c r="F156" s="254" t="s">
        <v>648</v>
      </c>
      <c r="G156" s="203"/>
      <c r="H156" s="253" t="s">
        <v>682</v>
      </c>
      <c r="I156" s="253" t="s">
        <v>644</v>
      </c>
      <c r="J156" s="253">
        <v>50</v>
      </c>
      <c r="K156" s="249"/>
    </row>
    <row r="157" spans="2:11" s="1" customFormat="1" ht="15" customHeight="1">
      <c r="B157" s="226"/>
      <c r="C157" s="253" t="s">
        <v>669</v>
      </c>
      <c r="D157" s="203"/>
      <c r="E157" s="203"/>
      <c r="F157" s="254" t="s">
        <v>648</v>
      </c>
      <c r="G157" s="203"/>
      <c r="H157" s="253" t="s">
        <v>682</v>
      </c>
      <c r="I157" s="253" t="s">
        <v>644</v>
      </c>
      <c r="J157" s="253">
        <v>50</v>
      </c>
      <c r="K157" s="249"/>
    </row>
    <row r="158" spans="2:11" s="1" customFormat="1" ht="15" customHeight="1">
      <c r="B158" s="226"/>
      <c r="C158" s="253" t="s">
        <v>667</v>
      </c>
      <c r="D158" s="203"/>
      <c r="E158" s="203"/>
      <c r="F158" s="254" t="s">
        <v>648</v>
      </c>
      <c r="G158" s="203"/>
      <c r="H158" s="253" t="s">
        <v>682</v>
      </c>
      <c r="I158" s="253" t="s">
        <v>644</v>
      </c>
      <c r="J158" s="253">
        <v>50</v>
      </c>
      <c r="K158" s="249"/>
    </row>
    <row r="159" spans="2:11" s="1" customFormat="1" ht="15" customHeight="1">
      <c r="B159" s="226"/>
      <c r="C159" s="253" t="s">
        <v>93</v>
      </c>
      <c r="D159" s="203"/>
      <c r="E159" s="203"/>
      <c r="F159" s="254" t="s">
        <v>642</v>
      </c>
      <c r="G159" s="203"/>
      <c r="H159" s="253" t="s">
        <v>704</v>
      </c>
      <c r="I159" s="253" t="s">
        <v>644</v>
      </c>
      <c r="J159" s="253" t="s">
        <v>705</v>
      </c>
      <c r="K159" s="249"/>
    </row>
    <row r="160" spans="2:11" s="1" customFormat="1" ht="15" customHeight="1">
      <c r="B160" s="226"/>
      <c r="C160" s="253" t="s">
        <v>706</v>
      </c>
      <c r="D160" s="203"/>
      <c r="E160" s="203"/>
      <c r="F160" s="254" t="s">
        <v>642</v>
      </c>
      <c r="G160" s="203"/>
      <c r="H160" s="253" t="s">
        <v>707</v>
      </c>
      <c r="I160" s="253" t="s">
        <v>677</v>
      </c>
      <c r="J160" s="253"/>
      <c r="K160" s="249"/>
    </row>
    <row r="161" spans="2:11" s="1" customFormat="1" ht="15" customHeight="1">
      <c r="B161" s="255"/>
      <c r="C161" s="235"/>
      <c r="D161" s="235"/>
      <c r="E161" s="235"/>
      <c r="F161" s="235"/>
      <c r="G161" s="235"/>
      <c r="H161" s="235"/>
      <c r="I161" s="235"/>
      <c r="J161" s="235"/>
      <c r="K161" s="256"/>
    </row>
    <row r="162" spans="2:11" s="1" customFormat="1" ht="18.75" customHeight="1">
      <c r="B162" s="237"/>
      <c r="C162" s="247"/>
      <c r="D162" s="247"/>
      <c r="E162" s="247"/>
      <c r="F162" s="257"/>
      <c r="G162" s="247"/>
      <c r="H162" s="247"/>
      <c r="I162" s="247"/>
      <c r="J162" s="247"/>
      <c r="K162" s="237"/>
    </row>
    <row r="163" spans="2:11" s="1" customFormat="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s="1" customFormat="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s="1" customFormat="1" ht="45" customHeight="1">
      <c r="B165" s="195"/>
      <c r="C165" s="309" t="s">
        <v>708</v>
      </c>
      <c r="D165" s="309"/>
      <c r="E165" s="309"/>
      <c r="F165" s="309"/>
      <c r="G165" s="309"/>
      <c r="H165" s="309"/>
      <c r="I165" s="309"/>
      <c r="J165" s="309"/>
      <c r="K165" s="196"/>
    </row>
    <row r="166" spans="2:11" s="1" customFormat="1" ht="17.25" customHeight="1">
      <c r="B166" s="195"/>
      <c r="C166" s="216" t="s">
        <v>636</v>
      </c>
      <c r="D166" s="216"/>
      <c r="E166" s="216"/>
      <c r="F166" s="216" t="s">
        <v>637</v>
      </c>
      <c r="G166" s="258"/>
      <c r="H166" s="259" t="s">
        <v>50</v>
      </c>
      <c r="I166" s="259" t="s">
        <v>53</v>
      </c>
      <c r="J166" s="216" t="s">
        <v>638</v>
      </c>
      <c r="K166" s="196"/>
    </row>
    <row r="167" spans="2:11" s="1" customFormat="1" ht="17.25" customHeight="1">
      <c r="B167" s="197"/>
      <c r="C167" s="218" t="s">
        <v>639</v>
      </c>
      <c r="D167" s="218"/>
      <c r="E167" s="218"/>
      <c r="F167" s="219" t="s">
        <v>640</v>
      </c>
      <c r="G167" s="260"/>
      <c r="H167" s="261"/>
      <c r="I167" s="261"/>
      <c r="J167" s="218" t="s">
        <v>641</v>
      </c>
      <c r="K167" s="198"/>
    </row>
    <row r="168" spans="2:11" s="1" customFormat="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9"/>
    </row>
    <row r="169" spans="2:11" s="1" customFormat="1" ht="15" customHeight="1">
      <c r="B169" s="226"/>
      <c r="C169" s="203" t="s">
        <v>645</v>
      </c>
      <c r="D169" s="203"/>
      <c r="E169" s="203"/>
      <c r="F169" s="224" t="s">
        <v>642</v>
      </c>
      <c r="G169" s="203"/>
      <c r="H169" s="203" t="s">
        <v>682</v>
      </c>
      <c r="I169" s="203" t="s">
        <v>644</v>
      </c>
      <c r="J169" s="203">
        <v>120</v>
      </c>
      <c r="K169" s="249"/>
    </row>
    <row r="170" spans="2:11" s="1" customFormat="1" ht="15" customHeight="1">
      <c r="B170" s="226"/>
      <c r="C170" s="203" t="s">
        <v>691</v>
      </c>
      <c r="D170" s="203"/>
      <c r="E170" s="203"/>
      <c r="F170" s="224" t="s">
        <v>642</v>
      </c>
      <c r="G170" s="203"/>
      <c r="H170" s="203" t="s">
        <v>692</v>
      </c>
      <c r="I170" s="203" t="s">
        <v>644</v>
      </c>
      <c r="J170" s="203" t="s">
        <v>693</v>
      </c>
      <c r="K170" s="249"/>
    </row>
    <row r="171" spans="2:11" s="1" customFormat="1" ht="15" customHeight="1">
      <c r="B171" s="226"/>
      <c r="C171" s="203" t="s">
        <v>590</v>
      </c>
      <c r="D171" s="203"/>
      <c r="E171" s="203"/>
      <c r="F171" s="224" t="s">
        <v>642</v>
      </c>
      <c r="G171" s="203"/>
      <c r="H171" s="203" t="s">
        <v>709</v>
      </c>
      <c r="I171" s="203" t="s">
        <v>644</v>
      </c>
      <c r="J171" s="203" t="s">
        <v>693</v>
      </c>
      <c r="K171" s="249"/>
    </row>
    <row r="172" spans="2:11" s="1" customFormat="1" ht="15" customHeight="1">
      <c r="B172" s="226"/>
      <c r="C172" s="203" t="s">
        <v>647</v>
      </c>
      <c r="D172" s="203"/>
      <c r="E172" s="203"/>
      <c r="F172" s="224" t="s">
        <v>648</v>
      </c>
      <c r="G172" s="203"/>
      <c r="H172" s="203" t="s">
        <v>709</v>
      </c>
      <c r="I172" s="203" t="s">
        <v>644</v>
      </c>
      <c r="J172" s="203">
        <v>50</v>
      </c>
      <c r="K172" s="249"/>
    </row>
    <row r="173" spans="2:11" s="1" customFormat="1" ht="15" customHeight="1">
      <c r="B173" s="226"/>
      <c r="C173" s="203" t="s">
        <v>650</v>
      </c>
      <c r="D173" s="203"/>
      <c r="E173" s="203"/>
      <c r="F173" s="224" t="s">
        <v>642</v>
      </c>
      <c r="G173" s="203"/>
      <c r="H173" s="203" t="s">
        <v>709</v>
      </c>
      <c r="I173" s="203" t="s">
        <v>652</v>
      </c>
      <c r="J173" s="203"/>
      <c r="K173" s="249"/>
    </row>
    <row r="174" spans="2:11" s="1" customFormat="1" ht="15" customHeight="1">
      <c r="B174" s="226"/>
      <c r="C174" s="203" t="s">
        <v>661</v>
      </c>
      <c r="D174" s="203"/>
      <c r="E174" s="203"/>
      <c r="F174" s="224" t="s">
        <v>648</v>
      </c>
      <c r="G174" s="203"/>
      <c r="H174" s="203" t="s">
        <v>709</v>
      </c>
      <c r="I174" s="203" t="s">
        <v>644</v>
      </c>
      <c r="J174" s="203">
        <v>50</v>
      </c>
      <c r="K174" s="249"/>
    </row>
    <row r="175" spans="2:11" s="1" customFormat="1" ht="15" customHeight="1">
      <c r="B175" s="226"/>
      <c r="C175" s="203" t="s">
        <v>669</v>
      </c>
      <c r="D175" s="203"/>
      <c r="E175" s="203"/>
      <c r="F175" s="224" t="s">
        <v>648</v>
      </c>
      <c r="G175" s="203"/>
      <c r="H175" s="203" t="s">
        <v>709</v>
      </c>
      <c r="I175" s="203" t="s">
        <v>644</v>
      </c>
      <c r="J175" s="203">
        <v>50</v>
      </c>
      <c r="K175" s="249"/>
    </row>
    <row r="176" spans="2:11" s="1" customFormat="1" ht="15" customHeight="1">
      <c r="B176" s="226"/>
      <c r="C176" s="203" t="s">
        <v>667</v>
      </c>
      <c r="D176" s="203"/>
      <c r="E176" s="203"/>
      <c r="F176" s="224" t="s">
        <v>648</v>
      </c>
      <c r="G176" s="203"/>
      <c r="H176" s="203" t="s">
        <v>709</v>
      </c>
      <c r="I176" s="203" t="s">
        <v>644</v>
      </c>
      <c r="J176" s="203">
        <v>50</v>
      </c>
      <c r="K176" s="249"/>
    </row>
    <row r="177" spans="2:11" s="1" customFormat="1" ht="15" customHeight="1">
      <c r="B177" s="226"/>
      <c r="C177" s="203" t="s">
        <v>108</v>
      </c>
      <c r="D177" s="203"/>
      <c r="E177" s="203"/>
      <c r="F177" s="224" t="s">
        <v>642</v>
      </c>
      <c r="G177" s="203"/>
      <c r="H177" s="203" t="s">
        <v>710</v>
      </c>
      <c r="I177" s="203" t="s">
        <v>711</v>
      </c>
      <c r="J177" s="203"/>
      <c r="K177" s="249"/>
    </row>
    <row r="178" spans="2:11" s="1" customFormat="1" ht="15" customHeight="1">
      <c r="B178" s="226"/>
      <c r="C178" s="203" t="s">
        <v>53</v>
      </c>
      <c r="D178" s="203"/>
      <c r="E178" s="203"/>
      <c r="F178" s="224" t="s">
        <v>642</v>
      </c>
      <c r="G178" s="203"/>
      <c r="H178" s="203" t="s">
        <v>712</v>
      </c>
      <c r="I178" s="203" t="s">
        <v>713</v>
      </c>
      <c r="J178" s="203">
        <v>1</v>
      </c>
      <c r="K178" s="249"/>
    </row>
    <row r="179" spans="2:11" s="1" customFormat="1" ht="15" customHeight="1">
      <c r="B179" s="226"/>
      <c r="C179" s="203" t="s">
        <v>49</v>
      </c>
      <c r="D179" s="203"/>
      <c r="E179" s="203"/>
      <c r="F179" s="224" t="s">
        <v>642</v>
      </c>
      <c r="G179" s="203"/>
      <c r="H179" s="203" t="s">
        <v>714</v>
      </c>
      <c r="I179" s="203" t="s">
        <v>644</v>
      </c>
      <c r="J179" s="203">
        <v>20</v>
      </c>
      <c r="K179" s="249"/>
    </row>
    <row r="180" spans="2:11" s="1" customFormat="1" ht="15" customHeight="1">
      <c r="B180" s="226"/>
      <c r="C180" s="203" t="s">
        <v>50</v>
      </c>
      <c r="D180" s="203"/>
      <c r="E180" s="203"/>
      <c r="F180" s="224" t="s">
        <v>642</v>
      </c>
      <c r="G180" s="203"/>
      <c r="H180" s="203" t="s">
        <v>715</v>
      </c>
      <c r="I180" s="203" t="s">
        <v>644</v>
      </c>
      <c r="J180" s="203">
        <v>255</v>
      </c>
      <c r="K180" s="249"/>
    </row>
    <row r="181" spans="2:11" s="1" customFormat="1" ht="15" customHeight="1">
      <c r="B181" s="226"/>
      <c r="C181" s="203" t="s">
        <v>109</v>
      </c>
      <c r="D181" s="203"/>
      <c r="E181" s="203"/>
      <c r="F181" s="224" t="s">
        <v>642</v>
      </c>
      <c r="G181" s="203"/>
      <c r="H181" s="203" t="s">
        <v>606</v>
      </c>
      <c r="I181" s="203" t="s">
        <v>644</v>
      </c>
      <c r="J181" s="203">
        <v>10</v>
      </c>
      <c r="K181" s="249"/>
    </row>
    <row r="182" spans="2:11" s="1" customFormat="1" ht="15" customHeight="1">
      <c r="B182" s="226"/>
      <c r="C182" s="203" t="s">
        <v>110</v>
      </c>
      <c r="D182" s="203"/>
      <c r="E182" s="203"/>
      <c r="F182" s="224" t="s">
        <v>642</v>
      </c>
      <c r="G182" s="203"/>
      <c r="H182" s="203" t="s">
        <v>716</v>
      </c>
      <c r="I182" s="203" t="s">
        <v>677</v>
      </c>
      <c r="J182" s="203"/>
      <c r="K182" s="249"/>
    </row>
    <row r="183" spans="2:11" s="1" customFormat="1" ht="15" customHeight="1">
      <c r="B183" s="226"/>
      <c r="C183" s="203" t="s">
        <v>717</v>
      </c>
      <c r="D183" s="203"/>
      <c r="E183" s="203"/>
      <c r="F183" s="224" t="s">
        <v>642</v>
      </c>
      <c r="G183" s="203"/>
      <c r="H183" s="203" t="s">
        <v>718</v>
      </c>
      <c r="I183" s="203" t="s">
        <v>677</v>
      </c>
      <c r="J183" s="203"/>
      <c r="K183" s="249"/>
    </row>
    <row r="184" spans="2:11" s="1" customFormat="1" ht="15" customHeight="1">
      <c r="B184" s="226"/>
      <c r="C184" s="203" t="s">
        <v>706</v>
      </c>
      <c r="D184" s="203"/>
      <c r="E184" s="203"/>
      <c r="F184" s="224" t="s">
        <v>642</v>
      </c>
      <c r="G184" s="203"/>
      <c r="H184" s="203" t="s">
        <v>719</v>
      </c>
      <c r="I184" s="203" t="s">
        <v>677</v>
      </c>
      <c r="J184" s="203"/>
      <c r="K184" s="249"/>
    </row>
    <row r="185" spans="2:11" s="1" customFormat="1" ht="15" customHeight="1">
      <c r="B185" s="226"/>
      <c r="C185" s="203" t="s">
        <v>112</v>
      </c>
      <c r="D185" s="203"/>
      <c r="E185" s="203"/>
      <c r="F185" s="224" t="s">
        <v>648</v>
      </c>
      <c r="G185" s="203"/>
      <c r="H185" s="203" t="s">
        <v>720</v>
      </c>
      <c r="I185" s="203" t="s">
        <v>644</v>
      </c>
      <c r="J185" s="203">
        <v>50</v>
      </c>
      <c r="K185" s="249"/>
    </row>
    <row r="186" spans="2:11" s="1" customFormat="1" ht="15" customHeight="1">
      <c r="B186" s="226"/>
      <c r="C186" s="203" t="s">
        <v>721</v>
      </c>
      <c r="D186" s="203"/>
      <c r="E186" s="203"/>
      <c r="F186" s="224" t="s">
        <v>648</v>
      </c>
      <c r="G186" s="203"/>
      <c r="H186" s="203" t="s">
        <v>722</v>
      </c>
      <c r="I186" s="203" t="s">
        <v>723</v>
      </c>
      <c r="J186" s="203"/>
      <c r="K186" s="249"/>
    </row>
    <row r="187" spans="2:11" s="1" customFormat="1" ht="15" customHeight="1">
      <c r="B187" s="226"/>
      <c r="C187" s="203" t="s">
        <v>724</v>
      </c>
      <c r="D187" s="203"/>
      <c r="E187" s="203"/>
      <c r="F187" s="224" t="s">
        <v>648</v>
      </c>
      <c r="G187" s="203"/>
      <c r="H187" s="203" t="s">
        <v>725</v>
      </c>
      <c r="I187" s="203" t="s">
        <v>723</v>
      </c>
      <c r="J187" s="203"/>
      <c r="K187" s="249"/>
    </row>
    <row r="188" spans="2:11" s="1" customFormat="1" ht="15" customHeight="1">
      <c r="B188" s="226"/>
      <c r="C188" s="203" t="s">
        <v>726</v>
      </c>
      <c r="D188" s="203"/>
      <c r="E188" s="203"/>
      <c r="F188" s="224" t="s">
        <v>648</v>
      </c>
      <c r="G188" s="203"/>
      <c r="H188" s="203" t="s">
        <v>727</v>
      </c>
      <c r="I188" s="203" t="s">
        <v>723</v>
      </c>
      <c r="J188" s="203"/>
      <c r="K188" s="249"/>
    </row>
    <row r="189" spans="2:11" s="1" customFormat="1" ht="15" customHeight="1">
      <c r="B189" s="226"/>
      <c r="C189" s="262" t="s">
        <v>728</v>
      </c>
      <c r="D189" s="203"/>
      <c r="E189" s="203"/>
      <c r="F189" s="224" t="s">
        <v>648</v>
      </c>
      <c r="G189" s="203"/>
      <c r="H189" s="203" t="s">
        <v>729</v>
      </c>
      <c r="I189" s="203" t="s">
        <v>730</v>
      </c>
      <c r="J189" s="263" t="s">
        <v>731</v>
      </c>
      <c r="K189" s="249"/>
    </row>
    <row r="190" spans="2:11" s="1" customFormat="1" ht="15" customHeight="1">
      <c r="B190" s="226"/>
      <c r="C190" s="262" t="s">
        <v>38</v>
      </c>
      <c r="D190" s="203"/>
      <c r="E190" s="203"/>
      <c r="F190" s="224" t="s">
        <v>642</v>
      </c>
      <c r="G190" s="203"/>
      <c r="H190" s="200" t="s">
        <v>732</v>
      </c>
      <c r="I190" s="203" t="s">
        <v>733</v>
      </c>
      <c r="J190" s="203"/>
      <c r="K190" s="249"/>
    </row>
    <row r="191" spans="2:11" s="1" customFormat="1" ht="15" customHeight="1">
      <c r="B191" s="226"/>
      <c r="C191" s="262" t="s">
        <v>734</v>
      </c>
      <c r="D191" s="203"/>
      <c r="E191" s="203"/>
      <c r="F191" s="224" t="s">
        <v>642</v>
      </c>
      <c r="G191" s="203"/>
      <c r="H191" s="203" t="s">
        <v>735</v>
      </c>
      <c r="I191" s="203" t="s">
        <v>677</v>
      </c>
      <c r="J191" s="203"/>
      <c r="K191" s="249"/>
    </row>
    <row r="192" spans="2:11" s="1" customFormat="1" ht="15" customHeight="1">
      <c r="B192" s="226"/>
      <c r="C192" s="262" t="s">
        <v>736</v>
      </c>
      <c r="D192" s="203"/>
      <c r="E192" s="203"/>
      <c r="F192" s="224" t="s">
        <v>642</v>
      </c>
      <c r="G192" s="203"/>
      <c r="H192" s="203" t="s">
        <v>737</v>
      </c>
      <c r="I192" s="203" t="s">
        <v>677</v>
      </c>
      <c r="J192" s="203"/>
      <c r="K192" s="249"/>
    </row>
    <row r="193" spans="2:11" s="1" customFormat="1" ht="15" customHeight="1">
      <c r="B193" s="226"/>
      <c r="C193" s="262" t="s">
        <v>738</v>
      </c>
      <c r="D193" s="203"/>
      <c r="E193" s="203"/>
      <c r="F193" s="224" t="s">
        <v>648</v>
      </c>
      <c r="G193" s="203"/>
      <c r="H193" s="203" t="s">
        <v>739</v>
      </c>
      <c r="I193" s="203" t="s">
        <v>677</v>
      </c>
      <c r="J193" s="203"/>
      <c r="K193" s="249"/>
    </row>
    <row r="194" spans="2:11" s="1" customFormat="1" ht="15" customHeight="1">
      <c r="B194" s="255"/>
      <c r="C194" s="264"/>
      <c r="D194" s="235"/>
      <c r="E194" s="235"/>
      <c r="F194" s="235"/>
      <c r="G194" s="235"/>
      <c r="H194" s="235"/>
      <c r="I194" s="235"/>
      <c r="J194" s="235"/>
      <c r="K194" s="256"/>
    </row>
    <row r="195" spans="2:11" s="1" customFormat="1" ht="18.75" customHeight="1">
      <c r="B195" s="237"/>
      <c r="C195" s="247"/>
      <c r="D195" s="247"/>
      <c r="E195" s="247"/>
      <c r="F195" s="257"/>
      <c r="G195" s="247"/>
      <c r="H195" s="247"/>
      <c r="I195" s="247"/>
      <c r="J195" s="247"/>
      <c r="K195" s="237"/>
    </row>
    <row r="196" spans="2:11" s="1" customFormat="1" ht="18.75" customHeight="1">
      <c r="B196" s="237"/>
      <c r="C196" s="247"/>
      <c r="D196" s="247"/>
      <c r="E196" s="247"/>
      <c r="F196" s="257"/>
      <c r="G196" s="247"/>
      <c r="H196" s="247"/>
      <c r="I196" s="247"/>
      <c r="J196" s="247"/>
      <c r="K196" s="237"/>
    </row>
    <row r="197" spans="2:11" s="1" customFormat="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s="1" customFormat="1" ht="13.5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s="1" customFormat="1" ht="21">
      <c r="B199" s="195"/>
      <c r="C199" s="309" t="s">
        <v>740</v>
      </c>
      <c r="D199" s="309"/>
      <c r="E199" s="309"/>
      <c r="F199" s="309"/>
      <c r="G199" s="309"/>
      <c r="H199" s="309"/>
      <c r="I199" s="309"/>
      <c r="J199" s="309"/>
      <c r="K199" s="196"/>
    </row>
    <row r="200" spans="2:11" s="1" customFormat="1" ht="25.5" customHeight="1">
      <c r="B200" s="195"/>
      <c r="C200" s="265" t="s">
        <v>741</v>
      </c>
      <c r="D200" s="265"/>
      <c r="E200" s="265"/>
      <c r="F200" s="265" t="s">
        <v>742</v>
      </c>
      <c r="G200" s="266"/>
      <c r="H200" s="315" t="s">
        <v>743</v>
      </c>
      <c r="I200" s="315"/>
      <c r="J200" s="315"/>
      <c r="K200" s="196"/>
    </row>
    <row r="201" spans="2:11" s="1" customFormat="1" ht="5.25" customHeight="1">
      <c r="B201" s="226"/>
      <c r="C201" s="221"/>
      <c r="D201" s="221"/>
      <c r="E201" s="221"/>
      <c r="F201" s="221"/>
      <c r="G201" s="247"/>
      <c r="H201" s="221"/>
      <c r="I201" s="221"/>
      <c r="J201" s="221"/>
      <c r="K201" s="249"/>
    </row>
    <row r="202" spans="2:11" s="1" customFormat="1" ht="15" customHeight="1">
      <c r="B202" s="226"/>
      <c r="C202" s="203" t="s">
        <v>733</v>
      </c>
      <c r="D202" s="203"/>
      <c r="E202" s="203"/>
      <c r="F202" s="224" t="s">
        <v>39</v>
      </c>
      <c r="G202" s="203"/>
      <c r="H202" s="314" t="s">
        <v>744</v>
      </c>
      <c r="I202" s="314"/>
      <c r="J202" s="314"/>
      <c r="K202" s="249"/>
    </row>
    <row r="203" spans="2:11" s="1" customFormat="1" ht="15" customHeight="1">
      <c r="B203" s="226"/>
      <c r="C203" s="203"/>
      <c r="D203" s="203"/>
      <c r="E203" s="203"/>
      <c r="F203" s="224" t="s">
        <v>40</v>
      </c>
      <c r="G203" s="203"/>
      <c r="H203" s="314" t="s">
        <v>745</v>
      </c>
      <c r="I203" s="314"/>
      <c r="J203" s="314"/>
      <c r="K203" s="249"/>
    </row>
    <row r="204" spans="2:11" s="1" customFormat="1" ht="15" customHeight="1">
      <c r="B204" s="226"/>
      <c r="C204" s="203"/>
      <c r="D204" s="203"/>
      <c r="E204" s="203"/>
      <c r="F204" s="224" t="s">
        <v>43</v>
      </c>
      <c r="G204" s="203"/>
      <c r="H204" s="314" t="s">
        <v>746</v>
      </c>
      <c r="I204" s="314"/>
      <c r="J204" s="314"/>
      <c r="K204" s="249"/>
    </row>
    <row r="205" spans="2:11" s="1" customFormat="1" ht="15" customHeight="1">
      <c r="B205" s="226"/>
      <c r="C205" s="203"/>
      <c r="D205" s="203"/>
      <c r="E205" s="203"/>
      <c r="F205" s="224" t="s">
        <v>41</v>
      </c>
      <c r="G205" s="203"/>
      <c r="H205" s="314" t="s">
        <v>747</v>
      </c>
      <c r="I205" s="314"/>
      <c r="J205" s="314"/>
      <c r="K205" s="249"/>
    </row>
    <row r="206" spans="2:11" s="1" customFormat="1" ht="15" customHeight="1">
      <c r="B206" s="226"/>
      <c r="C206" s="203"/>
      <c r="D206" s="203"/>
      <c r="E206" s="203"/>
      <c r="F206" s="224" t="s">
        <v>42</v>
      </c>
      <c r="G206" s="203"/>
      <c r="H206" s="314" t="s">
        <v>748</v>
      </c>
      <c r="I206" s="314"/>
      <c r="J206" s="314"/>
      <c r="K206" s="249"/>
    </row>
    <row r="207" spans="2:11" s="1" customFormat="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9"/>
    </row>
    <row r="208" spans="2:11" s="1" customFormat="1" ht="15" customHeight="1">
      <c r="B208" s="226"/>
      <c r="C208" s="203" t="s">
        <v>689</v>
      </c>
      <c r="D208" s="203"/>
      <c r="E208" s="203"/>
      <c r="F208" s="224" t="s">
        <v>75</v>
      </c>
      <c r="G208" s="203"/>
      <c r="H208" s="314" t="s">
        <v>749</v>
      </c>
      <c r="I208" s="314"/>
      <c r="J208" s="314"/>
      <c r="K208" s="249"/>
    </row>
    <row r="209" spans="2:11" s="1" customFormat="1" ht="15" customHeight="1">
      <c r="B209" s="226"/>
      <c r="C209" s="203"/>
      <c r="D209" s="203"/>
      <c r="E209" s="203"/>
      <c r="F209" s="224" t="s">
        <v>584</v>
      </c>
      <c r="G209" s="203"/>
      <c r="H209" s="314" t="s">
        <v>585</v>
      </c>
      <c r="I209" s="314"/>
      <c r="J209" s="314"/>
      <c r="K209" s="249"/>
    </row>
    <row r="210" spans="2:11" s="1" customFormat="1" ht="15" customHeight="1">
      <c r="B210" s="226"/>
      <c r="C210" s="203"/>
      <c r="D210" s="203"/>
      <c r="E210" s="203"/>
      <c r="F210" s="224" t="s">
        <v>582</v>
      </c>
      <c r="G210" s="203"/>
      <c r="H210" s="314" t="s">
        <v>750</v>
      </c>
      <c r="I210" s="314"/>
      <c r="J210" s="314"/>
      <c r="K210" s="249"/>
    </row>
    <row r="211" spans="2:11" s="1" customFormat="1" ht="15" customHeight="1">
      <c r="B211" s="267"/>
      <c r="C211" s="203"/>
      <c r="D211" s="203"/>
      <c r="E211" s="203"/>
      <c r="F211" s="224" t="s">
        <v>586</v>
      </c>
      <c r="G211" s="262"/>
      <c r="H211" s="313" t="s">
        <v>587</v>
      </c>
      <c r="I211" s="313"/>
      <c r="J211" s="313"/>
      <c r="K211" s="268"/>
    </row>
    <row r="212" spans="2:11" s="1" customFormat="1" ht="15" customHeight="1">
      <c r="B212" s="267"/>
      <c r="C212" s="203"/>
      <c r="D212" s="203"/>
      <c r="E212" s="203"/>
      <c r="F212" s="224" t="s">
        <v>588</v>
      </c>
      <c r="G212" s="262"/>
      <c r="H212" s="313" t="s">
        <v>751</v>
      </c>
      <c r="I212" s="313"/>
      <c r="J212" s="313"/>
      <c r="K212" s="268"/>
    </row>
    <row r="213" spans="2:11" s="1" customFormat="1" ht="15" customHeight="1">
      <c r="B213" s="267"/>
      <c r="C213" s="203"/>
      <c r="D213" s="203"/>
      <c r="E213" s="203"/>
      <c r="F213" s="224"/>
      <c r="G213" s="262"/>
      <c r="H213" s="253"/>
      <c r="I213" s="253"/>
      <c r="J213" s="253"/>
      <c r="K213" s="268"/>
    </row>
    <row r="214" spans="2:11" s="1" customFormat="1" ht="15" customHeight="1">
      <c r="B214" s="267"/>
      <c r="C214" s="203" t="s">
        <v>713</v>
      </c>
      <c r="D214" s="203"/>
      <c r="E214" s="203"/>
      <c r="F214" s="224">
        <v>1</v>
      </c>
      <c r="G214" s="262"/>
      <c r="H214" s="313" t="s">
        <v>752</v>
      </c>
      <c r="I214" s="313"/>
      <c r="J214" s="313"/>
      <c r="K214" s="268"/>
    </row>
    <row r="215" spans="2:11" s="1" customFormat="1" ht="15" customHeight="1">
      <c r="B215" s="267"/>
      <c r="C215" s="203"/>
      <c r="D215" s="203"/>
      <c r="E215" s="203"/>
      <c r="F215" s="224">
        <v>2</v>
      </c>
      <c r="G215" s="262"/>
      <c r="H215" s="313" t="s">
        <v>753</v>
      </c>
      <c r="I215" s="313"/>
      <c r="J215" s="313"/>
      <c r="K215" s="268"/>
    </row>
    <row r="216" spans="2:11" s="1" customFormat="1" ht="15" customHeight="1">
      <c r="B216" s="267"/>
      <c r="C216" s="203"/>
      <c r="D216" s="203"/>
      <c r="E216" s="203"/>
      <c r="F216" s="224">
        <v>3</v>
      </c>
      <c r="G216" s="262"/>
      <c r="H216" s="313" t="s">
        <v>754</v>
      </c>
      <c r="I216" s="313"/>
      <c r="J216" s="313"/>
      <c r="K216" s="268"/>
    </row>
    <row r="217" spans="2:11" s="1" customFormat="1" ht="15" customHeight="1">
      <c r="B217" s="267"/>
      <c r="C217" s="203"/>
      <c r="D217" s="203"/>
      <c r="E217" s="203"/>
      <c r="F217" s="224">
        <v>4</v>
      </c>
      <c r="G217" s="262"/>
      <c r="H217" s="313" t="s">
        <v>755</v>
      </c>
      <c r="I217" s="313"/>
      <c r="J217" s="313"/>
      <c r="K217" s="268"/>
    </row>
    <row r="218" spans="2:11" s="1" customFormat="1" ht="12.75" customHeight="1">
      <c r="B218" s="269"/>
      <c r="C218" s="270"/>
      <c r="D218" s="270"/>
      <c r="E218" s="270"/>
      <c r="F218" s="270"/>
      <c r="G218" s="270"/>
      <c r="H218" s="270"/>
      <c r="I218" s="270"/>
      <c r="J218" s="270"/>
      <c r="K218" s="2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1 - etapa1 - část 1a,1b a...</vt:lpstr>
      <vt:lpstr>2 - etapa2 - část 2a,2b,2...</vt:lpstr>
      <vt:lpstr>3 - etapa 3 - část 3 a  -...</vt:lpstr>
      <vt:lpstr>4 - etapa 4 - část 4a, 4b...</vt:lpstr>
      <vt:lpstr>5 - VRN</vt:lpstr>
      <vt:lpstr>Pokyny pro vyplnění</vt:lpstr>
      <vt:lpstr>'1 - etapa1 - část 1a,1b a...'!Názvy_tisku</vt:lpstr>
      <vt:lpstr>'2 - etapa2 - část 2a,2b,2...'!Názvy_tisku</vt:lpstr>
      <vt:lpstr>'3 - etapa 3 - část 3 a  -...'!Názvy_tisku</vt:lpstr>
      <vt:lpstr>'4 - etapa 4 - část 4a, 4b...'!Názvy_tisku</vt:lpstr>
      <vt:lpstr>'5 - VRN'!Názvy_tisku</vt:lpstr>
      <vt:lpstr>'Rekapitulace stavby'!Názvy_tisku</vt:lpstr>
      <vt:lpstr>'1 - etapa1 - část 1a,1b a...'!Oblast_tisku</vt:lpstr>
      <vt:lpstr>'2 - etapa2 - část 2a,2b,2...'!Oblast_tisku</vt:lpstr>
      <vt:lpstr>'3 - etapa 3 - část 3 a  -...'!Oblast_tisku</vt:lpstr>
      <vt:lpstr>'4 - etapa 4 - část 4a, 4b...'!Oblast_tisku</vt:lpstr>
      <vt:lpstr>'5 - VRN'!Oblast_tisku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Valová</dc:creator>
  <cp:lastModifiedBy>Windows User</cp:lastModifiedBy>
  <dcterms:created xsi:type="dcterms:W3CDTF">2022-08-28T19:59:58Z</dcterms:created>
  <dcterms:modified xsi:type="dcterms:W3CDTF">2022-11-28T21:43:09Z</dcterms:modified>
</cp:coreProperties>
</file>