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latno - kostel - 2022\VZMR\"/>
    </mc:Choice>
  </mc:AlternateContent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Pol'!$A$1:$U$153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3" i="12" l="1"/>
  <c r="F39" i="1" s="1"/>
  <c r="F9" i="12"/>
  <c r="G9" i="12" s="1"/>
  <c r="I9" i="12"/>
  <c r="K9" i="12"/>
  <c r="O9" i="12"/>
  <c r="Q9" i="12"/>
  <c r="U9" i="12"/>
  <c r="F10" i="12"/>
  <c r="G10" i="12" s="1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 s="1"/>
  <c r="M12" i="12" s="1"/>
  <c r="I12" i="12"/>
  <c r="K12" i="12"/>
  <c r="O12" i="12"/>
  <c r="Q12" i="12"/>
  <c r="U12" i="12"/>
  <c r="F13" i="12"/>
  <c r="G13" i="12" s="1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5" i="12"/>
  <c r="G15" i="12" s="1"/>
  <c r="M15" i="12" s="1"/>
  <c r="I15" i="12"/>
  <c r="K15" i="12"/>
  <c r="O15" i="12"/>
  <c r="Q15" i="12"/>
  <c r="U15" i="12"/>
  <c r="F16" i="12"/>
  <c r="G16" i="12" s="1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0" i="12"/>
  <c r="G20" i="12" s="1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4" i="12"/>
  <c r="G24" i="12" s="1"/>
  <c r="M24" i="12" s="1"/>
  <c r="I24" i="12"/>
  <c r="K24" i="12"/>
  <c r="O24" i="12"/>
  <c r="Q24" i="12"/>
  <c r="U24" i="12"/>
  <c r="F25" i="12"/>
  <c r="G25" i="12" s="1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 s="1"/>
  <c r="M30" i="12" s="1"/>
  <c r="I30" i="12"/>
  <c r="K30" i="12"/>
  <c r="O30" i="12"/>
  <c r="Q30" i="12"/>
  <c r="U30" i="12"/>
  <c r="F31" i="12"/>
  <c r="G31" i="12" s="1"/>
  <c r="M31" i="12" s="1"/>
  <c r="I31" i="12"/>
  <c r="K31" i="12"/>
  <c r="O31" i="12"/>
  <c r="Q31" i="12"/>
  <c r="U31" i="12"/>
  <c r="F32" i="12"/>
  <c r="G32" i="12" s="1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5" i="12"/>
  <c r="G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 s="1"/>
  <c r="M38" i="12" s="1"/>
  <c r="I38" i="12"/>
  <c r="K38" i="12"/>
  <c r="O38" i="12"/>
  <c r="Q38" i="12"/>
  <c r="U38" i="12"/>
  <c r="F39" i="12"/>
  <c r="G39" i="12" s="1"/>
  <c r="M39" i="12" s="1"/>
  <c r="I39" i="12"/>
  <c r="K39" i="12"/>
  <c r="O39" i="12"/>
  <c r="Q39" i="12"/>
  <c r="U39" i="12"/>
  <c r="F40" i="12"/>
  <c r="G40" i="12" s="1"/>
  <c r="M40" i="12" s="1"/>
  <c r="I40" i="12"/>
  <c r="K40" i="12"/>
  <c r="O40" i="12"/>
  <c r="Q40" i="12"/>
  <c r="U40" i="12"/>
  <c r="F41" i="12"/>
  <c r="G41" i="12" s="1"/>
  <c r="M41" i="12" s="1"/>
  <c r="I41" i="12"/>
  <c r="K41" i="12"/>
  <c r="O41" i="12"/>
  <c r="Q41" i="12"/>
  <c r="U41" i="12"/>
  <c r="F43" i="12"/>
  <c r="G43" i="12"/>
  <c r="M43" i="12" s="1"/>
  <c r="I43" i="12"/>
  <c r="K43" i="12"/>
  <c r="O43" i="12"/>
  <c r="Q43" i="12"/>
  <c r="U43" i="12"/>
  <c r="F44" i="12"/>
  <c r="G44" i="12"/>
  <c r="M44" i="12" s="1"/>
  <c r="I44" i="12"/>
  <c r="K44" i="12"/>
  <c r="O44" i="12"/>
  <c r="Q44" i="12"/>
  <c r="U44" i="12"/>
  <c r="F45" i="12"/>
  <c r="G45" i="12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7" i="12"/>
  <c r="G47" i="12" s="1"/>
  <c r="M47" i="12" s="1"/>
  <c r="I47" i="12"/>
  <c r="K47" i="12"/>
  <c r="O47" i="12"/>
  <c r="Q47" i="12"/>
  <c r="U47" i="12"/>
  <c r="F48" i="12"/>
  <c r="G48" i="12"/>
  <c r="M48" i="12" s="1"/>
  <c r="I48" i="12"/>
  <c r="K48" i="12"/>
  <c r="O48" i="12"/>
  <c r="Q48" i="12"/>
  <c r="U48" i="12"/>
  <c r="F49" i="12"/>
  <c r="G49" i="12"/>
  <c r="M49" i="12" s="1"/>
  <c r="I49" i="12"/>
  <c r="K49" i="12"/>
  <c r="O49" i="12"/>
  <c r="Q49" i="12"/>
  <c r="U49" i="12"/>
  <c r="F50" i="12"/>
  <c r="G50" i="12" s="1"/>
  <c r="M50" i="12" s="1"/>
  <c r="I50" i="12"/>
  <c r="K50" i="12"/>
  <c r="O50" i="12"/>
  <c r="Q50" i="12"/>
  <c r="U50" i="12"/>
  <c r="F51" i="12"/>
  <c r="G51" i="12"/>
  <c r="M51" i="12" s="1"/>
  <c r="I51" i="12"/>
  <c r="K51" i="12"/>
  <c r="O51" i="12"/>
  <c r="Q51" i="12"/>
  <c r="U51" i="12"/>
  <c r="F52" i="12"/>
  <c r="G52" i="12"/>
  <c r="M52" i="12" s="1"/>
  <c r="I52" i="12"/>
  <c r="K52" i="12"/>
  <c r="O52" i="12"/>
  <c r="Q52" i="12"/>
  <c r="U52" i="12"/>
  <c r="F53" i="12"/>
  <c r="G53" i="12"/>
  <c r="M53" i="12" s="1"/>
  <c r="I53" i="12"/>
  <c r="K53" i="12"/>
  <c r="O53" i="12"/>
  <c r="Q53" i="12"/>
  <c r="U53" i="12"/>
  <c r="F54" i="12"/>
  <c r="G54" i="12" s="1"/>
  <c r="M54" i="12" s="1"/>
  <c r="I54" i="12"/>
  <c r="K54" i="12"/>
  <c r="O54" i="12"/>
  <c r="Q54" i="12"/>
  <c r="U54" i="12"/>
  <c r="F56" i="12"/>
  <c r="G56" i="12" s="1"/>
  <c r="M56" i="12" s="1"/>
  <c r="I56" i="12"/>
  <c r="K56" i="12"/>
  <c r="O56" i="12"/>
  <c r="Q56" i="12"/>
  <c r="U56" i="12"/>
  <c r="F57" i="12"/>
  <c r="G57" i="12"/>
  <c r="M57" i="12" s="1"/>
  <c r="I57" i="12"/>
  <c r="K57" i="12"/>
  <c r="O57" i="12"/>
  <c r="Q57" i="12"/>
  <c r="U57" i="12"/>
  <c r="F58" i="12"/>
  <c r="G58" i="12"/>
  <c r="M58" i="12" s="1"/>
  <c r="I58" i="12"/>
  <c r="K58" i="12"/>
  <c r="O58" i="12"/>
  <c r="Q58" i="12"/>
  <c r="U58" i="12"/>
  <c r="F59" i="12"/>
  <c r="G59" i="12" s="1"/>
  <c r="M59" i="12" s="1"/>
  <c r="I59" i="12"/>
  <c r="K59" i="12"/>
  <c r="O59" i="12"/>
  <c r="Q59" i="12"/>
  <c r="U59" i="12"/>
  <c r="F60" i="12"/>
  <c r="G60" i="12"/>
  <c r="M60" i="12" s="1"/>
  <c r="I60" i="12"/>
  <c r="K60" i="12"/>
  <c r="O60" i="12"/>
  <c r="Q60" i="12"/>
  <c r="U60" i="12"/>
  <c r="F61" i="12"/>
  <c r="G61" i="12"/>
  <c r="M61" i="12" s="1"/>
  <c r="I61" i="12"/>
  <c r="K61" i="12"/>
  <c r="O61" i="12"/>
  <c r="Q61" i="12"/>
  <c r="U61" i="12"/>
  <c r="F62" i="12"/>
  <c r="G62" i="12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4" i="12"/>
  <c r="G64" i="12" s="1"/>
  <c r="M64" i="12" s="1"/>
  <c r="I64" i="12"/>
  <c r="K64" i="12"/>
  <c r="O64" i="12"/>
  <c r="Q64" i="12"/>
  <c r="U64" i="12"/>
  <c r="F65" i="12"/>
  <c r="G65" i="12"/>
  <c r="M65" i="12" s="1"/>
  <c r="I65" i="12"/>
  <c r="K65" i="12"/>
  <c r="O65" i="12"/>
  <c r="Q65" i="12"/>
  <c r="U65" i="12"/>
  <c r="F66" i="12"/>
  <c r="G66" i="12"/>
  <c r="M66" i="12" s="1"/>
  <c r="I66" i="12"/>
  <c r="K66" i="12"/>
  <c r="O66" i="12"/>
  <c r="Q66" i="12"/>
  <c r="U66" i="12"/>
  <c r="F67" i="12"/>
  <c r="G67" i="12" s="1"/>
  <c r="M67" i="12" s="1"/>
  <c r="I67" i="12"/>
  <c r="K67" i="12"/>
  <c r="O67" i="12"/>
  <c r="Q67" i="12"/>
  <c r="U67" i="12"/>
  <c r="F68" i="12"/>
  <c r="G68" i="12"/>
  <c r="M68" i="12" s="1"/>
  <c r="I68" i="12"/>
  <c r="K68" i="12"/>
  <c r="O68" i="12"/>
  <c r="Q68" i="12"/>
  <c r="U68" i="12"/>
  <c r="F69" i="12"/>
  <c r="G69" i="12"/>
  <c r="M69" i="12" s="1"/>
  <c r="I69" i="12"/>
  <c r="K69" i="12"/>
  <c r="O69" i="12"/>
  <c r="Q69" i="12"/>
  <c r="U69" i="12"/>
  <c r="F70" i="12"/>
  <c r="G70" i="12"/>
  <c r="M70" i="12" s="1"/>
  <c r="I70" i="12"/>
  <c r="K70" i="12"/>
  <c r="O70" i="12"/>
  <c r="Q70" i="12"/>
  <c r="U70" i="12"/>
  <c r="F72" i="12"/>
  <c r="G72" i="12" s="1"/>
  <c r="I72" i="12"/>
  <c r="K72" i="12"/>
  <c r="O72" i="12"/>
  <c r="Q72" i="12"/>
  <c r="U72" i="12"/>
  <c r="F73" i="12"/>
  <c r="G73" i="12" s="1"/>
  <c r="M73" i="12" s="1"/>
  <c r="I73" i="12"/>
  <c r="K73" i="12"/>
  <c r="O73" i="12"/>
  <c r="Q73" i="12"/>
  <c r="U73" i="12"/>
  <c r="F74" i="12"/>
  <c r="G74" i="12"/>
  <c r="M74" i="12" s="1"/>
  <c r="I74" i="12"/>
  <c r="K74" i="12"/>
  <c r="O74" i="12"/>
  <c r="Q74" i="12"/>
  <c r="U74" i="12"/>
  <c r="F75" i="12"/>
  <c r="G75" i="12"/>
  <c r="M75" i="12" s="1"/>
  <c r="I75" i="12"/>
  <c r="K75" i="12"/>
  <c r="O75" i="12"/>
  <c r="Q75" i="12"/>
  <c r="U75" i="12"/>
  <c r="F76" i="12"/>
  <c r="G76" i="12" s="1"/>
  <c r="M76" i="12" s="1"/>
  <c r="I76" i="12"/>
  <c r="K76" i="12"/>
  <c r="O76" i="12"/>
  <c r="Q76" i="12"/>
  <c r="U76" i="12"/>
  <c r="F77" i="12"/>
  <c r="G77" i="12"/>
  <c r="M77" i="12" s="1"/>
  <c r="I77" i="12"/>
  <c r="K77" i="12"/>
  <c r="O77" i="12"/>
  <c r="Q77" i="12"/>
  <c r="U77" i="12"/>
  <c r="F78" i="12"/>
  <c r="G78" i="12"/>
  <c r="M78" i="12" s="1"/>
  <c r="I78" i="12"/>
  <c r="K78" i="12"/>
  <c r="O78" i="12"/>
  <c r="Q78" i="12"/>
  <c r="U78" i="12"/>
  <c r="F79" i="12"/>
  <c r="G79" i="12"/>
  <c r="M79" i="12" s="1"/>
  <c r="I79" i="12"/>
  <c r="K79" i="12"/>
  <c r="O79" i="12"/>
  <c r="Q79" i="12"/>
  <c r="U79" i="12"/>
  <c r="F81" i="12"/>
  <c r="G81" i="12" s="1"/>
  <c r="I81" i="12"/>
  <c r="K81" i="12"/>
  <c r="O81" i="12"/>
  <c r="Q81" i="12"/>
  <c r="U81" i="12"/>
  <c r="F82" i="12"/>
  <c r="G82" i="12" s="1"/>
  <c r="M82" i="12" s="1"/>
  <c r="I82" i="12"/>
  <c r="K82" i="12"/>
  <c r="O82" i="12"/>
  <c r="Q82" i="12"/>
  <c r="U82" i="12"/>
  <c r="F83" i="12"/>
  <c r="G83" i="12" s="1"/>
  <c r="M83" i="12" s="1"/>
  <c r="I83" i="12"/>
  <c r="K83" i="12"/>
  <c r="O83" i="12"/>
  <c r="Q83" i="12"/>
  <c r="U83" i="12"/>
  <c r="F85" i="12"/>
  <c r="G85" i="12" s="1"/>
  <c r="I85" i="12"/>
  <c r="K85" i="12"/>
  <c r="O85" i="12"/>
  <c r="Q85" i="12"/>
  <c r="U85" i="12"/>
  <c r="F86" i="12"/>
  <c r="G86" i="12" s="1"/>
  <c r="M86" i="12" s="1"/>
  <c r="I86" i="12"/>
  <c r="K86" i="12"/>
  <c r="O86" i="12"/>
  <c r="Q86" i="12"/>
  <c r="U86" i="12"/>
  <c r="F87" i="12"/>
  <c r="G87" i="12" s="1"/>
  <c r="M87" i="12" s="1"/>
  <c r="I87" i="12"/>
  <c r="K87" i="12"/>
  <c r="O87" i="12"/>
  <c r="Q87" i="12"/>
  <c r="U87" i="12"/>
  <c r="F89" i="12"/>
  <c r="G89" i="12" s="1"/>
  <c r="I89" i="12"/>
  <c r="K89" i="12"/>
  <c r="O89" i="12"/>
  <c r="Q89" i="12"/>
  <c r="U89" i="12"/>
  <c r="F90" i="12"/>
  <c r="G90" i="12" s="1"/>
  <c r="M90" i="12" s="1"/>
  <c r="I90" i="12"/>
  <c r="K90" i="12"/>
  <c r="O90" i="12"/>
  <c r="Q90" i="12"/>
  <c r="U90" i="12"/>
  <c r="F91" i="12"/>
  <c r="G91" i="12" s="1"/>
  <c r="M91" i="12" s="1"/>
  <c r="I91" i="12"/>
  <c r="K91" i="12"/>
  <c r="O91" i="12"/>
  <c r="Q91" i="12"/>
  <c r="U91" i="12"/>
  <c r="F92" i="12"/>
  <c r="G92" i="12" s="1"/>
  <c r="M92" i="12" s="1"/>
  <c r="I92" i="12"/>
  <c r="K92" i="12"/>
  <c r="O92" i="12"/>
  <c r="Q92" i="12"/>
  <c r="U92" i="12"/>
  <c r="F93" i="12"/>
  <c r="G93" i="12" s="1"/>
  <c r="M93" i="12" s="1"/>
  <c r="I93" i="12"/>
  <c r="K93" i="12"/>
  <c r="O93" i="12"/>
  <c r="Q93" i="12"/>
  <c r="U93" i="12"/>
  <c r="F95" i="12"/>
  <c r="G95" i="12" s="1"/>
  <c r="I95" i="12"/>
  <c r="I94" i="12" s="1"/>
  <c r="K95" i="12"/>
  <c r="K94" i="12" s="1"/>
  <c r="O95" i="12"/>
  <c r="O94" i="12" s="1"/>
  <c r="Q95" i="12"/>
  <c r="Q94" i="12" s="1"/>
  <c r="U95" i="12"/>
  <c r="U94" i="12" s="1"/>
  <c r="F97" i="12"/>
  <c r="G97" i="12" s="1"/>
  <c r="I97" i="12"/>
  <c r="I96" i="12" s="1"/>
  <c r="K97" i="12"/>
  <c r="K96" i="12" s="1"/>
  <c r="O97" i="12"/>
  <c r="O96" i="12" s="1"/>
  <c r="Q97" i="12"/>
  <c r="Q96" i="12" s="1"/>
  <c r="U97" i="12"/>
  <c r="U96" i="12" s="1"/>
  <c r="F99" i="12"/>
  <c r="G99" i="12"/>
  <c r="M99" i="12" s="1"/>
  <c r="M98" i="12" s="1"/>
  <c r="I99" i="12"/>
  <c r="K99" i="12"/>
  <c r="O99" i="12"/>
  <c r="O98" i="12" s="1"/>
  <c r="Q99" i="12"/>
  <c r="Q98" i="12" s="1"/>
  <c r="U99" i="12"/>
  <c r="U98" i="12" s="1"/>
  <c r="F100" i="12"/>
  <c r="G100" i="12"/>
  <c r="M100" i="12" s="1"/>
  <c r="I100" i="12"/>
  <c r="K100" i="12"/>
  <c r="O100" i="12"/>
  <c r="Q100" i="12"/>
  <c r="U100" i="12"/>
  <c r="F102" i="12"/>
  <c r="G102" i="12" s="1"/>
  <c r="I102" i="12"/>
  <c r="I101" i="12" s="1"/>
  <c r="K102" i="12"/>
  <c r="K101" i="12" s="1"/>
  <c r="O102" i="12"/>
  <c r="O101" i="12" s="1"/>
  <c r="Q102" i="12"/>
  <c r="Q101" i="12" s="1"/>
  <c r="U102" i="12"/>
  <c r="U101" i="12" s="1"/>
  <c r="F104" i="12"/>
  <c r="G104" i="12"/>
  <c r="I104" i="12"/>
  <c r="K104" i="12"/>
  <c r="O104" i="12"/>
  <c r="Q104" i="12"/>
  <c r="U104" i="12"/>
  <c r="F105" i="12"/>
  <c r="G105" i="12"/>
  <c r="M105" i="12" s="1"/>
  <c r="I105" i="12"/>
  <c r="K105" i="12"/>
  <c r="O105" i="12"/>
  <c r="Q105" i="12"/>
  <c r="U105" i="12"/>
  <c r="F106" i="12"/>
  <c r="G106" i="12" s="1"/>
  <c r="M106" i="12" s="1"/>
  <c r="I106" i="12"/>
  <c r="K106" i="12"/>
  <c r="O106" i="12"/>
  <c r="Q106" i="12"/>
  <c r="U106" i="12"/>
  <c r="F107" i="12"/>
  <c r="G107" i="12" s="1"/>
  <c r="M107" i="12" s="1"/>
  <c r="I107" i="12"/>
  <c r="K107" i="12"/>
  <c r="O107" i="12"/>
  <c r="Q107" i="12"/>
  <c r="U107" i="12"/>
  <c r="F108" i="12"/>
  <c r="G108" i="12"/>
  <c r="M108" i="12" s="1"/>
  <c r="I108" i="12"/>
  <c r="K108" i="12"/>
  <c r="O108" i="12"/>
  <c r="Q108" i="12"/>
  <c r="U108" i="12"/>
  <c r="F109" i="12"/>
  <c r="G109" i="12"/>
  <c r="M109" i="12" s="1"/>
  <c r="I109" i="12"/>
  <c r="K109" i="12"/>
  <c r="O109" i="12"/>
  <c r="Q109" i="12"/>
  <c r="U109" i="12"/>
  <c r="F110" i="12"/>
  <c r="G110" i="12" s="1"/>
  <c r="M110" i="12" s="1"/>
  <c r="I110" i="12"/>
  <c r="K110" i="12"/>
  <c r="O110" i="12"/>
  <c r="Q110" i="12"/>
  <c r="U110" i="12"/>
  <c r="F111" i="12"/>
  <c r="G111" i="12" s="1"/>
  <c r="M111" i="12" s="1"/>
  <c r="I111" i="12"/>
  <c r="K111" i="12"/>
  <c r="O111" i="12"/>
  <c r="Q111" i="12"/>
  <c r="U111" i="12"/>
  <c r="F112" i="12"/>
  <c r="G112" i="12"/>
  <c r="M112" i="12" s="1"/>
  <c r="I112" i="12"/>
  <c r="K112" i="12"/>
  <c r="O112" i="12"/>
  <c r="Q112" i="12"/>
  <c r="U112" i="12"/>
  <c r="F113" i="12"/>
  <c r="G113" i="12"/>
  <c r="M113" i="12" s="1"/>
  <c r="I113" i="12"/>
  <c r="K113" i="12"/>
  <c r="O113" i="12"/>
  <c r="Q113" i="12"/>
  <c r="U113" i="12"/>
  <c r="F114" i="12"/>
  <c r="G114" i="12" s="1"/>
  <c r="M114" i="12" s="1"/>
  <c r="I114" i="12"/>
  <c r="K114" i="12"/>
  <c r="O114" i="12"/>
  <c r="Q114" i="12"/>
  <c r="U114" i="12"/>
  <c r="F115" i="12"/>
  <c r="G115" i="12" s="1"/>
  <c r="M115" i="12" s="1"/>
  <c r="I115" i="12"/>
  <c r="K115" i="12"/>
  <c r="O115" i="12"/>
  <c r="Q115" i="12"/>
  <c r="U115" i="12"/>
  <c r="F116" i="12"/>
  <c r="G116" i="12"/>
  <c r="M116" i="12" s="1"/>
  <c r="I116" i="12"/>
  <c r="K116" i="12"/>
  <c r="O116" i="12"/>
  <c r="Q116" i="12"/>
  <c r="U116" i="12"/>
  <c r="F117" i="12"/>
  <c r="G117" i="12"/>
  <c r="M117" i="12" s="1"/>
  <c r="I117" i="12"/>
  <c r="K117" i="12"/>
  <c r="O117" i="12"/>
  <c r="Q117" i="12"/>
  <c r="U117" i="12"/>
  <c r="F118" i="12"/>
  <c r="G118" i="12" s="1"/>
  <c r="M118" i="12" s="1"/>
  <c r="I118" i="12"/>
  <c r="K118" i="12"/>
  <c r="O118" i="12"/>
  <c r="Q118" i="12"/>
  <c r="U118" i="12"/>
  <c r="F119" i="12"/>
  <c r="G119" i="12" s="1"/>
  <c r="M119" i="12" s="1"/>
  <c r="I119" i="12"/>
  <c r="K119" i="12"/>
  <c r="O119" i="12"/>
  <c r="Q119" i="12"/>
  <c r="U119" i="12"/>
  <c r="F121" i="12"/>
  <c r="G121" i="12" s="1"/>
  <c r="I121" i="12"/>
  <c r="K121" i="12"/>
  <c r="O121" i="12"/>
  <c r="Q121" i="12"/>
  <c r="U121" i="12"/>
  <c r="F122" i="12"/>
  <c r="G122" i="12" s="1"/>
  <c r="M122" i="12" s="1"/>
  <c r="I122" i="12"/>
  <c r="K122" i="12"/>
  <c r="O122" i="12"/>
  <c r="Q122" i="12"/>
  <c r="U122" i="12"/>
  <c r="F123" i="12"/>
  <c r="G123" i="12" s="1"/>
  <c r="M123" i="12" s="1"/>
  <c r="I123" i="12"/>
  <c r="K123" i="12"/>
  <c r="O123" i="12"/>
  <c r="Q123" i="12"/>
  <c r="U123" i="12"/>
  <c r="F124" i="12"/>
  <c r="G124" i="12" s="1"/>
  <c r="M124" i="12" s="1"/>
  <c r="I124" i="12"/>
  <c r="K124" i="12"/>
  <c r="O124" i="12"/>
  <c r="Q124" i="12"/>
  <c r="U124" i="12"/>
  <c r="F125" i="12"/>
  <c r="G125" i="12" s="1"/>
  <c r="M125" i="12" s="1"/>
  <c r="I125" i="12"/>
  <c r="K125" i="12"/>
  <c r="O125" i="12"/>
  <c r="Q125" i="12"/>
  <c r="U125" i="12"/>
  <c r="F126" i="12"/>
  <c r="G126" i="12" s="1"/>
  <c r="M126" i="12" s="1"/>
  <c r="I126" i="12"/>
  <c r="K126" i="12"/>
  <c r="O126" i="12"/>
  <c r="Q126" i="12"/>
  <c r="U126" i="12"/>
  <c r="F127" i="12"/>
  <c r="G127" i="12" s="1"/>
  <c r="M127" i="12" s="1"/>
  <c r="I127" i="12"/>
  <c r="K127" i="12"/>
  <c r="O127" i="12"/>
  <c r="Q127" i="12"/>
  <c r="U127" i="12"/>
  <c r="F128" i="12"/>
  <c r="G128" i="12" s="1"/>
  <c r="M128" i="12" s="1"/>
  <c r="I128" i="12"/>
  <c r="K128" i="12"/>
  <c r="O128" i="12"/>
  <c r="Q128" i="12"/>
  <c r="U128" i="12"/>
  <c r="F129" i="12"/>
  <c r="G129" i="12" s="1"/>
  <c r="M129" i="12" s="1"/>
  <c r="I129" i="12"/>
  <c r="K129" i="12"/>
  <c r="O129" i="12"/>
  <c r="Q129" i="12"/>
  <c r="U129" i="12"/>
  <c r="F130" i="12"/>
  <c r="G130" i="12" s="1"/>
  <c r="M130" i="12" s="1"/>
  <c r="I130" i="12"/>
  <c r="K130" i="12"/>
  <c r="O130" i="12"/>
  <c r="Q130" i="12"/>
  <c r="U130" i="12"/>
  <c r="F131" i="12"/>
  <c r="G131" i="12"/>
  <c r="M131" i="12" s="1"/>
  <c r="I131" i="12"/>
  <c r="K131" i="12"/>
  <c r="O131" i="12"/>
  <c r="Q131" i="12"/>
  <c r="U131" i="12"/>
  <c r="F132" i="12"/>
  <c r="G132" i="12"/>
  <c r="M132" i="12" s="1"/>
  <c r="I132" i="12"/>
  <c r="K132" i="12"/>
  <c r="O132" i="12"/>
  <c r="Q132" i="12"/>
  <c r="U132" i="12"/>
  <c r="F133" i="12"/>
  <c r="G133" i="12"/>
  <c r="M133" i="12" s="1"/>
  <c r="I133" i="12"/>
  <c r="K133" i="12"/>
  <c r="O133" i="12"/>
  <c r="Q133" i="12"/>
  <c r="U133" i="12"/>
  <c r="F134" i="12"/>
  <c r="G134" i="12"/>
  <c r="M134" i="12" s="1"/>
  <c r="I134" i="12"/>
  <c r="K134" i="12"/>
  <c r="O134" i="12"/>
  <c r="Q134" i="12"/>
  <c r="U134" i="12"/>
  <c r="F135" i="12"/>
  <c r="G135" i="12"/>
  <c r="M135" i="12" s="1"/>
  <c r="I135" i="12"/>
  <c r="K135" i="12"/>
  <c r="O135" i="12"/>
  <c r="Q135" i="12"/>
  <c r="U135" i="12"/>
  <c r="F137" i="12"/>
  <c r="G137" i="12" s="1"/>
  <c r="I137" i="12"/>
  <c r="K137" i="12"/>
  <c r="O137" i="12"/>
  <c r="Q137" i="12"/>
  <c r="U137" i="12"/>
  <c r="F138" i="12"/>
  <c r="G138" i="12" s="1"/>
  <c r="M138" i="12" s="1"/>
  <c r="I138" i="12"/>
  <c r="K138" i="12"/>
  <c r="O138" i="12"/>
  <c r="Q138" i="12"/>
  <c r="U138" i="12"/>
  <c r="F139" i="12"/>
  <c r="G139" i="12" s="1"/>
  <c r="M139" i="12" s="1"/>
  <c r="I139" i="12"/>
  <c r="K139" i="12"/>
  <c r="O139" i="12"/>
  <c r="Q139" i="12"/>
  <c r="U139" i="12"/>
  <c r="F140" i="12"/>
  <c r="G140" i="12" s="1"/>
  <c r="M140" i="12" s="1"/>
  <c r="I140" i="12"/>
  <c r="K140" i="12"/>
  <c r="O140" i="12"/>
  <c r="Q140" i="12"/>
  <c r="U140" i="12"/>
  <c r="F141" i="12"/>
  <c r="G141" i="12" s="1"/>
  <c r="M141" i="12" s="1"/>
  <c r="I141" i="12"/>
  <c r="K141" i="12"/>
  <c r="O141" i="12"/>
  <c r="Q141" i="12"/>
  <c r="U141" i="12"/>
  <c r="I20" i="1"/>
  <c r="I19" i="1"/>
  <c r="AZ43" i="1"/>
  <c r="G27" i="1"/>
  <c r="J28" i="1"/>
  <c r="J26" i="1"/>
  <c r="G38" i="1"/>
  <c r="F38" i="1"/>
  <c r="J23" i="1"/>
  <c r="J24" i="1"/>
  <c r="J25" i="1"/>
  <c r="J27" i="1"/>
  <c r="E24" i="1"/>
  <c r="E26" i="1"/>
  <c r="G88" i="12" l="1"/>
  <c r="I56" i="1" s="1"/>
  <c r="M89" i="12"/>
  <c r="M88" i="12" s="1"/>
  <c r="G71" i="12"/>
  <c r="I53" i="1" s="1"/>
  <c r="G94" i="12"/>
  <c r="I57" i="1" s="1"/>
  <c r="M95" i="12"/>
  <c r="M94" i="12" s="1"/>
  <c r="G84" i="12"/>
  <c r="I55" i="1" s="1"/>
  <c r="M85" i="12"/>
  <c r="M84" i="12" s="1"/>
  <c r="G136" i="12"/>
  <c r="I63" i="1" s="1"/>
  <c r="M137" i="12"/>
  <c r="M136" i="12" s="1"/>
  <c r="G80" i="12"/>
  <c r="I54" i="1" s="1"/>
  <c r="M81" i="12"/>
  <c r="M80" i="12" s="1"/>
  <c r="G8" i="12"/>
  <c r="M9" i="12"/>
  <c r="M8" i="12" s="1"/>
  <c r="AD143" i="12"/>
  <c r="G39" i="1" s="1"/>
  <c r="G40" i="1" s="1"/>
  <c r="G25" i="1" s="1"/>
  <c r="G26" i="1" s="1"/>
  <c r="F40" i="1"/>
  <c r="O136" i="12"/>
  <c r="K120" i="12"/>
  <c r="I103" i="12"/>
  <c r="O71" i="12"/>
  <c r="Q55" i="12"/>
  <c r="O34" i="12"/>
  <c r="K8" i="12"/>
  <c r="I120" i="12"/>
  <c r="G103" i="12"/>
  <c r="I61" i="1" s="1"/>
  <c r="K88" i="12"/>
  <c r="K84" i="12"/>
  <c r="K80" i="12"/>
  <c r="K71" i="12"/>
  <c r="O55" i="12"/>
  <c r="K34" i="12"/>
  <c r="I8" i="12"/>
  <c r="K136" i="12"/>
  <c r="I88" i="12"/>
  <c r="I84" i="12"/>
  <c r="I80" i="12"/>
  <c r="I71" i="12"/>
  <c r="K55" i="12"/>
  <c r="I34" i="12"/>
  <c r="I136" i="12"/>
  <c r="K98" i="12"/>
  <c r="I55" i="12"/>
  <c r="U42" i="12"/>
  <c r="U103" i="12"/>
  <c r="I98" i="12"/>
  <c r="Q42" i="12"/>
  <c r="U8" i="12"/>
  <c r="U120" i="12"/>
  <c r="Q103" i="12"/>
  <c r="U88" i="12"/>
  <c r="U84" i="12"/>
  <c r="U80" i="12"/>
  <c r="O42" i="12"/>
  <c r="Q8" i="12"/>
  <c r="U136" i="12"/>
  <c r="Q120" i="12"/>
  <c r="O103" i="12"/>
  <c r="Q88" i="12"/>
  <c r="Q84" i="12"/>
  <c r="Q80" i="12"/>
  <c r="U71" i="12"/>
  <c r="K42" i="12"/>
  <c r="U34" i="12"/>
  <c r="O8" i="12"/>
  <c r="Q136" i="12"/>
  <c r="O120" i="12"/>
  <c r="K103" i="12"/>
  <c r="O88" i="12"/>
  <c r="O84" i="12"/>
  <c r="O80" i="12"/>
  <c r="Q71" i="12"/>
  <c r="U55" i="12"/>
  <c r="I42" i="12"/>
  <c r="Q34" i="12"/>
  <c r="M97" i="12"/>
  <c r="M96" i="12" s="1"/>
  <c r="G96" i="12"/>
  <c r="I58" i="1" s="1"/>
  <c r="I17" i="1" s="1"/>
  <c r="M55" i="12"/>
  <c r="M102" i="12"/>
  <c r="M101" i="12" s="1"/>
  <c r="G101" i="12"/>
  <c r="I60" i="1" s="1"/>
  <c r="M42" i="12"/>
  <c r="G120" i="12"/>
  <c r="I62" i="1" s="1"/>
  <c r="I18" i="1" s="1"/>
  <c r="M121" i="12"/>
  <c r="M120" i="12" s="1"/>
  <c r="M35" i="12"/>
  <c r="M34" i="12" s="1"/>
  <c r="G34" i="12"/>
  <c r="I50" i="1" s="1"/>
  <c r="M104" i="12"/>
  <c r="M103" i="12" s="1"/>
  <c r="M72" i="12"/>
  <c r="M71" i="12" s="1"/>
  <c r="G98" i="12"/>
  <c r="I59" i="1" s="1"/>
  <c r="G42" i="12"/>
  <c r="I51" i="1" s="1"/>
  <c r="G55" i="12"/>
  <c r="I52" i="1" s="1"/>
  <c r="H39" i="1" l="1"/>
  <c r="H40" i="1" s="1"/>
  <c r="I39" i="1"/>
  <c r="I40" i="1" s="1"/>
  <c r="J39" i="1" s="1"/>
  <c r="J40" i="1" s="1"/>
  <c r="G143" i="12"/>
  <c r="I49" i="1"/>
  <c r="G28" i="1"/>
  <c r="G23" i="1"/>
  <c r="G24" i="1" s="1"/>
  <c r="G29" i="1" s="1"/>
  <c r="I16" i="1" l="1"/>
  <c r="I21" i="1" s="1"/>
  <c r="I64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<sst xmlns="http://schemas.openxmlformats.org/spreadsheetml/2006/main" count="705" uniqueCount="314">
  <si>
    <t>%</t>
  </si>
  <si>
    <t>Cena celkem</t>
  </si>
  <si>
    <t>Za zhotovitele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</si>
  <si>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</si>
  <si>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</si>
  <si>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</si>
  <si>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</si>
  <si>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</si>
  <si>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</si>
  <si>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</si>
  <si>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</si>
  <si>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</si>
  <si>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</si>
  <si>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</si>
  <si>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</si>
  <si>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</si>
  <si>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</si>
  <si>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</si>
  <si>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</si>
  <si>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</si>
  <si>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</si>
  <si>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</si>
  <si>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</si>
  <si>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</si>
  <si>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</si>
  <si>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</si>
  <si>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</si>
  <si>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</si>
  <si>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</si>
  <si>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</si>
  <si>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</si>
  <si>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</si>
  <si>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</si>
  <si>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</si>
  <si>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</si>
  <si>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</si>
  <si>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</si>
  <si>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</si>
  <si>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</si>
  <si>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</si>
  <si>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</si>
  <si>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</si>
  <si>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Blatno u Chomutova</t>
  </si>
  <si>
    <t>Rozpočet:</t>
  </si>
  <si>
    <t>Misto</t>
  </si>
  <si>
    <t>Ing.J.Antoš,tel. 608 980 944</t>
  </si>
  <si>
    <t>Kostel sv.Arch.Michaela Blatno u Chomutova</t>
  </si>
  <si>
    <t>Obec Blatno</t>
  </si>
  <si>
    <t>Blatno 1</t>
  </si>
  <si>
    <t xml:space="preserve">Blatno </t>
  </si>
  <si>
    <t>Rozpočet</t>
  </si>
  <si>
    <t>Celkem za stavbu</t>
  </si>
  <si>
    <t>CZK</t>
  </si>
  <si>
    <t xml:space="preserve">Popis rozpočtu:  - </t>
  </si>
  <si>
    <t>Rekonstrukce a oprava fasády,kostela, vnějších schodišť, vnitřního schodiště do oratoře, osazení věžních hodin, restaurátorské práce v interiéru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</si>
  <si>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</si>
  <si>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</si>
  <si>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</si>
  <si>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</si>
  <si>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</si>
  <si>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</si>
  <si>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</si>
  <si>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</si>
  <si>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</si>
  <si>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</si>
  <si>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</si>
  <si>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</si>
  <si>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</si>
  <si>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</si>
  <si>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</si>
  <si>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</si>
  <si>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</si>
  <si>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</si>
  <si>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</si>
  <si>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</si>
  <si>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721</t>
  </si>
  <si>
    <t>Vnitřní kanalizace</t>
  </si>
  <si>
    <t>764</t>
  </si>
  <si>
    <t>Konstrukce klempířské</t>
  </si>
  <si>
    <t>766</t>
  </si>
  <si>
    <t>Konstrukce truhlářské</t>
  </si>
  <si>
    <t>767</t>
  </si>
  <si>
    <t>Konstrukce zámečnické</t>
  </si>
  <si>
    <t>M21</t>
  </si>
  <si>
    <t>Elektromontáže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</si>
  <si>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</si>
  <si>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</si>
  <si>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</si>
  <si>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</si>
  <si>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</si>
  <si>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</si>
  <si>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</si>
  <si>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</si>
  <si>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</si>
  <si>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</si>
  <si>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</si>
  <si>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</si>
  <si>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</si>
  <si>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</si>
  <si>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</si>
  <si>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</si>
  <si>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</si>
  <si>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</si>
  <si>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</si>
  <si>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</si>
  <si>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</si>
  <si>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</si>
  <si>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</si>
  <si>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</si>
  <si>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</si>
  <si>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</si>
  <si>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</si>
  <si>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</si>
  <si>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</si>
  <si>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</si>
  <si>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</si>
  <si>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111201101R00</t>
  </si>
  <si>
    <t>Odstranění křovin i s kořeny na ploše do 1000 m2</t>
  </si>
  <si>
    <t>m2</t>
  </si>
  <si>
    <t>POL1_0</t>
  </si>
  <si>
    <t>111201401R00</t>
  </si>
  <si>
    <t>Spálení křovin a stromů o průměru do 100 mm</t>
  </si>
  <si>
    <t>121101100R00</t>
  </si>
  <si>
    <t>Sejmutí ornice, pl. do 400 m2, přemístění do 50 m, úprava terénu se severní strany kostela</t>
  </si>
  <si>
    <t>m3</t>
  </si>
  <si>
    <t>122100010RAC</t>
  </si>
  <si>
    <t xml:space="preserve">Odkopávky nezapažené v hornině 1-4, naložení, odvoz 10 km, uložení, větrací kanál </t>
  </si>
  <si>
    <t>POL2_0</t>
  </si>
  <si>
    <t>132201110R00</t>
  </si>
  <si>
    <t>Hloubení rýh š.do 60 cm v hor.3 do 50 m3, STROJNĚ, schodiště A</t>
  </si>
  <si>
    <t>Hloubení rýh š.do 60 cm v hor.3 do 50 m3, STROJNĚ, schodiště B</t>
  </si>
  <si>
    <t>Hloubení rýh š.do 60 cm v hor.3 do 50 m3, STROJNĚ, schodiště C</t>
  </si>
  <si>
    <t>Hloubení rýh š.do 60 cm v hor.3 do 50 m3, STROJNĚ, schodiště D</t>
  </si>
  <si>
    <t>132201119R00</t>
  </si>
  <si>
    <t>Přípl.za lepivost,hloubení rýh 60 cm,hor.3,STROJNĚ, větrací kanál</t>
  </si>
  <si>
    <t>Přípl.za lepivost,hloubení rýh 60 cm,hor.3,STROJNĚ, schodiště A</t>
  </si>
  <si>
    <t>Přípl.za lepivost,hloubení rýh 60 cm,hor.3,STROJNĚ, schodiště B</t>
  </si>
  <si>
    <t>Přípl.za lepivost,hloubení rýh 60 cm,hor.3,STROJNĚ, schodiště C</t>
  </si>
  <si>
    <t>Přípl.za lepivost,hloubení rýh 60 cm,hor.3,STROJNĚ, schodiště D</t>
  </si>
  <si>
    <t>161101101R00</t>
  </si>
  <si>
    <t>Svislé přemístění výkopku z hor.1-4 do 2,5 m, schodiště A</t>
  </si>
  <si>
    <t>Svislé přemístění výkopku z hor.1-4 do 2,5 m, schodiště B</t>
  </si>
  <si>
    <t>Svislé přemístění výkopku z hor.1-4 do 2,5 m, schodiště C</t>
  </si>
  <si>
    <t>Svislé přemístění výkopku z hor.1-4 do 2,5 m, schodiště D</t>
  </si>
  <si>
    <t>162301102R00</t>
  </si>
  <si>
    <t>Vodorovné přemístění výkopku z hor.1-4 do 1000 m, schodiště A</t>
  </si>
  <si>
    <t>Vodorovné přemístění výkopku z hor.1-4 do 1000 m, schodiště B</t>
  </si>
  <si>
    <t>Vodorovné přemístění výkopku z hor.1-4 do 1000 m, schodiště C</t>
  </si>
  <si>
    <t>Vodorovné přemístění výkopku z hor.1-4 do 1000 m, schodiště D</t>
  </si>
  <si>
    <t>199000002R00</t>
  </si>
  <si>
    <t>Poplatek za skládku horniny 1- 4, schodiště A</t>
  </si>
  <si>
    <t>Poplatek za skládku horniny 1- 4, schodiště B</t>
  </si>
  <si>
    <t>Poplatek za skládku horniny 1- 4, schodiště C</t>
  </si>
  <si>
    <t>Poplatek za skládku horniny 1- 4, schodiště D</t>
  </si>
  <si>
    <t>274312711R00</t>
  </si>
  <si>
    <t>Beton základ. pasů prokl. síranovzdorný C25/30 XA2, schodiště A</t>
  </si>
  <si>
    <t>Beton základ. pasů prokl. síranovzdorný C25/30 XA2, schodiště B</t>
  </si>
  <si>
    <t>Beton základ. pasů prokl. síranovzdorný C25/30 XA2, schodiště C</t>
  </si>
  <si>
    <t>Beton základ. pasů prokl. síranovzdorný C25/30 XA2, schodiště D</t>
  </si>
  <si>
    <t>27436</t>
  </si>
  <si>
    <t>Výztuž základových pasů z kompozit. sítí ORLITECH, včetně distančních podložek</t>
  </si>
  <si>
    <t>279351101R00</t>
  </si>
  <si>
    <t>Bednění stěn základových zdí, jednostranné-zřízení</t>
  </si>
  <si>
    <t>279351102R00</t>
  </si>
  <si>
    <t>Bednění stěn základových zdí, jednostranné-odstran</t>
  </si>
  <si>
    <t>311211126R00</t>
  </si>
  <si>
    <t>Zdivo nadzákladové z lomového kamene na MC 15, schodiště A</t>
  </si>
  <si>
    <t>Zdivo nadzákladové z lomového kamene na MC 15, schodiště B</t>
  </si>
  <si>
    <t>Zdivo nadzákladové z lomového kamene na MC 15, schodiště C</t>
  </si>
  <si>
    <t>Zdivo nadzákladové z lomového kamene na MC 15, schodiště D</t>
  </si>
  <si>
    <t>311211128R00</t>
  </si>
  <si>
    <t>Příplatek za jednostranné lícování nadzáklad.zdiva, schodiště A</t>
  </si>
  <si>
    <t>Příplatek za jednostranné lícování nadzáklad.zdiva, schodiště B</t>
  </si>
  <si>
    <t>Příplatek za jednostranné lícování nadzáklad.zdiva, schodiště C</t>
  </si>
  <si>
    <t>Příplatek za jednostranné lícování nadzáklad.zdiva, schodiště D</t>
  </si>
  <si>
    <t>311112315RT3</t>
  </si>
  <si>
    <t>Stěna z tvárnic ztraceného bednění Best, tl. 15 cm, zalití tvárnic betonem C 20/25, schodiště A</t>
  </si>
  <si>
    <t>Stěna z tvárnic ztraceného bednění Best, tl. 15 cm, zalití tvárnic betonem C 20/25, schodiště B</t>
  </si>
  <si>
    <t>Stěna z tvárnic ztraceného bednění Best, tl. 15 cm, zalití tvárnic betonem C 20/25, schodiště C</t>
  </si>
  <si>
    <t>Stěna z tvárnic ztraceného bednění Best, tl. 15 cm, zalití tvárnic betonem C 20/25, schodiště D</t>
  </si>
  <si>
    <t>434191431R00</t>
  </si>
  <si>
    <t>Osazení kamen.stupňů při zdění 2str.zazděné, brou, schodiště A</t>
  </si>
  <si>
    <t>m</t>
  </si>
  <si>
    <t>Osazení kamen.stupňů při zdění 2str.zazděné, brou, schodiště B</t>
  </si>
  <si>
    <t>Osazení kamen.stupňů při zdění 2str.zazděné, brou, schodiště C</t>
  </si>
  <si>
    <t>Osazení kamen.stupňů při zdění 2str.zazděné, brou, schodiště D</t>
  </si>
  <si>
    <t>Osazení kamenné podesty, schodiště A</t>
  </si>
  <si>
    <t>ks</t>
  </si>
  <si>
    <t>Osazení kamenné podesty, schodiště B</t>
  </si>
  <si>
    <t>Osazení kamenné podesty, schodiště C</t>
  </si>
  <si>
    <t>Osazení kamenné podesty, schodiště D</t>
  </si>
  <si>
    <t>Dodávka kamenných stupňů, schodiště A</t>
  </si>
  <si>
    <t>Dodávka kamenných stupňů, schodiště B</t>
  </si>
  <si>
    <t>Dodávka kamenných stupňů, schodiště C</t>
  </si>
  <si>
    <t>Dodávka kamenných stupňů, schodiště D</t>
  </si>
  <si>
    <t>Dodávka kamenné podesty, schodiště A</t>
  </si>
  <si>
    <t>Dodávka kamenné podesty, schodiště B</t>
  </si>
  <si>
    <t>Dodávka kamenné podesty, schodiště C</t>
  </si>
  <si>
    <t>620991121R00</t>
  </si>
  <si>
    <t>Zakrývání výplní vnějších otvorů z lešení</t>
  </si>
  <si>
    <t>62041</t>
  </si>
  <si>
    <t>Uchycení omítek původních k podkladu, 10 % z celkové plochy 985 m2</t>
  </si>
  <si>
    <t>Podkladu postřikem pod nové omítky, 55 % z celkové výměry 985 m2</t>
  </si>
  <si>
    <t>Původní omítky dochované,zpevnění povrchu Silikát, 35% z celkové plochy 985 m2</t>
  </si>
  <si>
    <t>622421111R00</t>
  </si>
  <si>
    <t>Omítka vnější stěn,dle technologie NPÚ</t>
  </si>
  <si>
    <t>62240</t>
  </si>
  <si>
    <t>Římsy a lezény s profilem šambrány</t>
  </si>
  <si>
    <t>Podhoz podkladu pod římsy a lezény , hlazeno ve směru</t>
  </si>
  <si>
    <t>62241</t>
  </si>
  <si>
    <t>Barevné retuše říms a lezén včetně kamene , lomená bílá dle technologie NPÚ</t>
  </si>
  <si>
    <t>631315511RT4</t>
  </si>
  <si>
    <t>Mazanina betonová tl. 12 - 24 cm C 12/15, vyztužená sítí ORLITECH 3*3-100*100 mm,schodiště A</t>
  </si>
  <si>
    <t>Mazanina betonová tl. 12 - 24 cm C 12/15, vyztužená sítí ORLITECH 3*3-100*100 mm,schodiště B</t>
  </si>
  <si>
    <t>Mazanina betonová tl. 12 - 24 cm C 12/15, vyztužená sítí ORLITECH 3*3-100*100 mm,schodiště C</t>
  </si>
  <si>
    <t>941941031R00</t>
  </si>
  <si>
    <t>Montáž lešení leh.řad.s podlahami,š.do 1 m, H 10 m</t>
  </si>
  <si>
    <t>941941831R00</t>
  </si>
  <si>
    <t>Demontáž lešení leh.řad.s podlahami,š.1 m, H 10 m</t>
  </si>
  <si>
    <t>941941500R00</t>
  </si>
  <si>
    <t>Dovoz a odvoz 500 - 1000 m2 pro lešení</t>
  </si>
  <si>
    <t>km</t>
  </si>
  <si>
    <t>962051116R00</t>
  </si>
  <si>
    <t>Bourání příček železobetonových tl. 15 cm, schodiště A</t>
  </si>
  <si>
    <t>963022819R00</t>
  </si>
  <si>
    <t>Bourání kamenných.schodišťových stupňů, schodiště A</t>
  </si>
  <si>
    <t>Bourání kamenných.schodišťových stupňů, schodiště B</t>
  </si>
  <si>
    <t>Bourání kamenných.schodišťových stupňů, schodiště C</t>
  </si>
  <si>
    <t>961021311R00</t>
  </si>
  <si>
    <t>Bourání základů ze zdiva kamenného, schodiště D,otvor pro osazení chrániček přípojek</t>
  </si>
  <si>
    <t>998011001R00</t>
  </si>
  <si>
    <t>Přesun hmot pro budovy zděné výšky do 6 m</t>
  </si>
  <si>
    <t>t</t>
  </si>
  <si>
    <t>721176225R00</t>
  </si>
  <si>
    <t>Potrubí KG svodné (ležaté) v zemi D 200 x 4,9 mm, schodiště D, chráničky přípojek pod schodištěm</t>
  </si>
  <si>
    <t>764530491R00</t>
  </si>
  <si>
    <t>Montáž oplechování zdí Ti Zn</t>
  </si>
  <si>
    <t>19113102.2</t>
  </si>
  <si>
    <t>Tabule MD hlubokotažné, tl.0,8mm x 1000 x 2000</t>
  </si>
  <si>
    <t>kus</t>
  </si>
  <si>
    <t>POL3_0</t>
  </si>
  <si>
    <t>76669</t>
  </si>
  <si>
    <t>Dodávka a montáž skříně hod.stroje, prosklená skříň z tvrdého dřeva</t>
  </si>
  <si>
    <t>76799</t>
  </si>
  <si>
    <t>767995101R00</t>
  </si>
  <si>
    <t>Výroba a montáž kov. atypických konstr. do 5 kg, schodiště A</t>
  </si>
  <si>
    <t>kg</t>
  </si>
  <si>
    <t>Výroba a montáž kov. atypických konstr. do 5 kg, schodiště B</t>
  </si>
  <si>
    <t>Výroba a montáž kov. atypických konstr. do 5 kg, schodiště C</t>
  </si>
  <si>
    <t>Výroba a montáž kov. atypických konstr. do 5 kg, schodiště D</t>
  </si>
  <si>
    <t>767222110R00</t>
  </si>
  <si>
    <t>Montáž zábradlí z prof. oceli do zdiva, do 20 kg, schodiště A</t>
  </si>
  <si>
    <t>Montáž zábradlí z prof. oceli do zdiva, do 20 kg, schodiště B</t>
  </si>
  <si>
    <t>Montáž zábradlí z prof. oceli do zdiva, do 20 kg, schodiště C</t>
  </si>
  <si>
    <t>Montáž zábradlí z prof. oceli do zdiva, do 20 kg, schodiště D</t>
  </si>
  <si>
    <t>767225110R00</t>
  </si>
  <si>
    <t>Montáž zábradlí - osazení samostatného sloupku, schodiště A</t>
  </si>
  <si>
    <t>Montáž zábradlí - osazení samostatného sloupku, schodiště B</t>
  </si>
  <si>
    <t>Montáž zábradlí - osazení samostatného sloupku, schodiště C</t>
  </si>
  <si>
    <t>Montáž zábradlí - osazení samostatného sloupku, schodiště D</t>
  </si>
  <si>
    <t>13210376R</t>
  </si>
  <si>
    <t>Tyč ocelová kruhová jakost S235  D 20 mm</t>
  </si>
  <si>
    <t>13215552R</t>
  </si>
  <si>
    <t>Tyč ocelová čtvercová jakost S235  20 mm, 11375</t>
  </si>
  <si>
    <t>12720209R</t>
  </si>
  <si>
    <t>Tyč nerez čtvercová  pr. 20 mm, kotvení sloupků zábradlí všech schodišť</t>
  </si>
  <si>
    <t>210220201R00</t>
  </si>
  <si>
    <t>Tyč jímací s upev. na stř.hřeben do 3 m dl.tyče</t>
  </si>
  <si>
    <t>210220302RT5</t>
  </si>
  <si>
    <t>Svorka hromosvodová nad 2 šrouby /ST, SJ, SR, atd/, včetně dodávky svorky SJ 1 k jímací tyči</t>
  </si>
  <si>
    <t>210220003RT3</t>
  </si>
  <si>
    <t>Vedení uzemňovací na povrchu Cu do 50 mm2, včetně dodávky podpěr a  CY 7 mm</t>
  </si>
  <si>
    <t>210220021R00</t>
  </si>
  <si>
    <t>Vedení uzemňovací v zemi FeZn do 120 mm2 vč.svorek</t>
  </si>
  <si>
    <t>210220372RT1</t>
  </si>
  <si>
    <t>Úhelník ochranný nebo trubka s držáky do zdiva, včetně ochran.úhelníku + 2 držáky do zdi</t>
  </si>
  <si>
    <t>210220801R00</t>
  </si>
  <si>
    <t>Změření zemního odporu, vč. měřicího protokolu</t>
  </si>
  <si>
    <t>210220301RT2</t>
  </si>
  <si>
    <t>Svorka hromosvodová do 2 šroubů /SS, SZ, SO/, včetně dodávky svorky SS</t>
  </si>
  <si>
    <t>210220401RT1</t>
  </si>
  <si>
    <t>Označení svodu štítky, smaltované, umělá hmota, včetně dodávky štítku</t>
  </si>
  <si>
    <t>210220311R00</t>
  </si>
  <si>
    <t>Svorka hromosvod. na potrubí D 260-700+zhotovení</t>
  </si>
  <si>
    <t>210220301RT1</t>
  </si>
  <si>
    <t>Svorka hromosvodová zkuš.do 2 šroubů /SS, SZ, SO/, včetně dodávky svorky SZ</t>
  </si>
  <si>
    <t>Svorka hromosvodová do 2 šroubů /SS, SZ, SO/, včetně dodávky odbočné svorky SO</t>
  </si>
  <si>
    <t>210220302RT2</t>
  </si>
  <si>
    <t>Svorka hromosvodová nad 2 šrouby /ST, SJ, SR, atd/, včetně dodávky svorky SR 3a Fe</t>
  </si>
  <si>
    <t>210220361RT1</t>
  </si>
  <si>
    <t>Zemnič tyčový, zaražení a připojení, do 2 m, včetně dodávky tyče ZT 2,0   2000 mm</t>
  </si>
  <si>
    <t>210010555RT2</t>
  </si>
  <si>
    <t>Osazení a připojení ekvipotenciální svorkovnice , včetně dodávky svorkovnice EPS 1+kryt</t>
  </si>
  <si>
    <t>460200003R00</t>
  </si>
  <si>
    <t>Výkop kabelové rýhy 20/50 cm, hornina 3</t>
  </si>
  <si>
    <t>460070103R00</t>
  </si>
  <si>
    <t>Jáma pro páskový zemnič ZD 01-FeZn, hor.3</t>
  </si>
  <si>
    <t>460300001RT1</t>
  </si>
  <si>
    <t>Záhrn rýh strojem v zastavěném prostoru, záhrn rýh a úprava terénu</t>
  </si>
  <si>
    <t>460300006RT1</t>
  </si>
  <si>
    <t>Hutnění zeminy po vrstvách 20 cm, hutnění po strojním záhrnu rýh</t>
  </si>
  <si>
    <t>460620013R00</t>
  </si>
  <si>
    <t>Provizorní úprava terénu v přírodní hornině 3</t>
  </si>
  <si>
    <t/>
  </si>
  <si>
    <t>SUM</t>
  </si>
  <si>
    <t>Poznámky uchazeče k zadání</t>
  </si>
  <si>
    <t>POPUZIV</t>
  </si>
  <si>
    <t>END</t>
  </si>
  <si>
    <t>Výroba a montáž kov. atypických konstr, výroba a osazení ciferníku vež.hodin (položka zahrnuje: výroba jednoho kusu číselníku průměr 160cm, výroba jednoho páru tepaných ruček, montáž číselníku a ruček)</t>
  </si>
  <si>
    <t>Kostel sv. Archanděla Michaela – obnova fasády a osazení ciferníku hodin</t>
  </si>
  <si>
    <t>st.p.č. 17, k.ú. Blatno u Chomutova</t>
  </si>
  <si>
    <t>00261807</t>
  </si>
  <si>
    <t>CZ00261807</t>
  </si>
  <si>
    <t>430 01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</si>
</sst>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7" fillId="0" borderId="33" xfId="0" applyNumberFormat="1" applyFont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6" fillId="3" borderId="18" xfId="0" applyNumberFormat="1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37</v>
      </c>
    </row>
    <row r="2" spans="1:7" ht="57.75" customHeight="1" x14ac:dyDescent="0.2">
      <c r="A2" s="199" t="s">
        <v>38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7"/>
  <sheetViews>
    <sheetView showGridLines="0" tabSelected="1" topLeftCell="B1" zoomScaleNormal="100" zoomScaleSheetLayoutView="75" workbookViewId="0">
      <selection activeCell="E7" sqref="E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1" t="s">
        <v>35</v>
      </c>
      <c r="B1" s="207" t="s">
        <v>41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 x14ac:dyDescent="0.2">
      <c r="A2" s="4"/>
      <c r="B2" s="79" t="s">
        <v>39</v>
      </c>
      <c r="C2" s="80"/>
      <c r="D2" s="200" t="s">
        <v>309</v>
      </c>
      <c r="E2" s="201"/>
      <c r="F2" s="201"/>
      <c r="G2" s="201"/>
      <c r="H2" s="201"/>
      <c r="I2" s="201"/>
      <c r="J2" s="202"/>
      <c r="O2" s="2"/>
    </row>
    <row r="3" spans="1:15" ht="23.25" customHeight="1" x14ac:dyDescent="0.2">
      <c r="A3" s="4"/>
      <c r="B3" s="81" t="s">
        <v>44</v>
      </c>
      <c r="C3" s="82"/>
      <c r="D3" s="231" t="s">
        <v>310</v>
      </c>
      <c r="E3" s="232"/>
      <c r="F3" s="232"/>
      <c r="G3" s="232"/>
      <c r="H3" s="232"/>
      <c r="I3" s="232"/>
      <c r="J3" s="233"/>
    </row>
    <row r="4" spans="1:15" ht="23.25" hidden="1" customHeight="1" x14ac:dyDescent="0.2">
      <c r="A4" s="4"/>
      <c r="B4" s="83" t="s">
        <v>43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20</v>
      </c>
      <c r="C5" s="5"/>
      <c r="D5" s="89" t="s">
        <v>47</v>
      </c>
      <c r="E5" s="25"/>
      <c r="F5" s="25"/>
      <c r="G5" s="25"/>
      <c r="H5" s="27" t="s">
        <v>32</v>
      </c>
      <c r="I5" s="89" t="s">
        <v>311</v>
      </c>
      <c r="J5" s="11"/>
    </row>
    <row r="6" spans="1:15" ht="15.75" customHeight="1" x14ac:dyDescent="0.2">
      <c r="A6" s="4"/>
      <c r="B6" s="39"/>
      <c r="C6" s="25"/>
      <c r="D6" s="89" t="s">
        <v>48</v>
      </c>
      <c r="E6" s="25"/>
      <c r="F6" s="25"/>
      <c r="G6" s="25"/>
      <c r="H6" s="27" t="s">
        <v>33</v>
      </c>
      <c r="I6" s="89" t="s">
        <v>312</v>
      </c>
      <c r="J6" s="11"/>
    </row>
    <row r="7" spans="1:15" ht="15.75" customHeight="1" x14ac:dyDescent="0.2">
      <c r="A7" s="4"/>
      <c r="B7" s="40"/>
      <c r="C7" s="90" t="s">
        <v>313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18</v>
      </c>
      <c r="C8" s="5"/>
      <c r="D8" s="33"/>
      <c r="E8" s="5"/>
      <c r="F8" s="5"/>
      <c r="G8" s="43"/>
      <c r="H8" s="27" t="s">
        <v>32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33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17</v>
      </c>
      <c r="C11" s="5"/>
      <c r="D11" s="218"/>
      <c r="E11" s="218"/>
      <c r="F11" s="218"/>
      <c r="G11" s="218"/>
      <c r="H11" s="27" t="s">
        <v>32</v>
      </c>
      <c r="I11" s="92"/>
      <c r="J11" s="11"/>
    </row>
    <row r="12" spans="1:15" ht="15.75" customHeight="1" x14ac:dyDescent="0.2">
      <c r="A12" s="4"/>
      <c r="B12" s="39"/>
      <c r="C12" s="25"/>
      <c r="D12" s="241"/>
      <c r="E12" s="241"/>
      <c r="F12" s="241"/>
      <c r="G12" s="241"/>
      <c r="H12" s="27" t="s">
        <v>33</v>
      </c>
      <c r="I12" s="92"/>
      <c r="J12" s="11"/>
    </row>
    <row r="13" spans="1:15" ht="15.75" customHeight="1" x14ac:dyDescent="0.2">
      <c r="A13" s="4"/>
      <c r="B13" s="40"/>
      <c r="C13" s="91"/>
      <c r="D13" s="242"/>
      <c r="E13" s="242"/>
      <c r="F13" s="242"/>
      <c r="G13" s="242"/>
      <c r="H13" s="28"/>
      <c r="I13" s="32"/>
      <c r="J13" s="49"/>
    </row>
    <row r="14" spans="1:15" ht="24" hidden="1" customHeight="1" x14ac:dyDescent="0.2">
      <c r="A14" s="4"/>
      <c r="B14" s="64" t="s">
        <v>19</v>
      </c>
      <c r="C14" s="65"/>
      <c r="D14" s="66" t="s">
        <v>45</v>
      </c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30</v>
      </c>
      <c r="C15" s="70"/>
      <c r="D15" s="51"/>
      <c r="E15" s="206"/>
      <c r="F15" s="206"/>
      <c r="G15" s="226"/>
      <c r="H15" s="226"/>
      <c r="I15" s="226" t="s">
        <v>27</v>
      </c>
      <c r="J15" s="227"/>
    </row>
    <row r="16" spans="1:15" ht="23.25" customHeight="1" x14ac:dyDescent="0.2">
      <c r="A16" s="140" t="s">
        <v>22</v>
      </c>
      <c r="B16" s="141" t="s">
        <v>22</v>
      </c>
      <c r="C16" s="56"/>
      <c r="D16" s="57"/>
      <c r="E16" s="203"/>
      <c r="F16" s="204"/>
      <c r="G16" s="203"/>
      <c r="H16" s="204"/>
      <c r="I16" s="203">
        <f>SUMIF(F49:F63,A16,I49:I63)+SUMIF(F49:F63,"PSU",I49:I63)</f>
        <v>0</v>
      </c>
      <c r="J16" s="205"/>
    </row>
    <row r="17" spans="1:10" ht="23.25" customHeight="1" x14ac:dyDescent="0.2">
      <c r="A17" s="140" t="s">
        <v>23</v>
      </c>
      <c r="B17" s="141" t="s">
        <v>23</v>
      </c>
      <c r="C17" s="56"/>
      <c r="D17" s="57"/>
      <c r="E17" s="203"/>
      <c r="F17" s="204"/>
      <c r="G17" s="203"/>
      <c r="H17" s="204"/>
      <c r="I17" s="203">
        <f>SUMIF(F49:F63,A17,I49:I63)</f>
        <v>0</v>
      </c>
      <c r="J17" s="205"/>
    </row>
    <row r="18" spans="1:10" ht="23.25" customHeight="1" x14ac:dyDescent="0.2">
      <c r="A18" s="140" t="s">
        <v>24</v>
      </c>
      <c r="B18" s="141" t="s">
        <v>24</v>
      </c>
      <c r="C18" s="56"/>
      <c r="D18" s="57"/>
      <c r="E18" s="203"/>
      <c r="F18" s="204"/>
      <c r="G18" s="203"/>
      <c r="H18" s="204"/>
      <c r="I18" s="203">
        <f>SUMIF(F49:F63,A18,I49:I63)</f>
        <v>0</v>
      </c>
      <c r="J18" s="205"/>
    </row>
    <row r="19" spans="1:10" ht="23.25" customHeight="1" x14ac:dyDescent="0.2">
      <c r="A19" s="140" t="s">
        <v>87</v>
      </c>
      <c r="B19" s="141" t="s">
        <v>25</v>
      </c>
      <c r="C19" s="56"/>
      <c r="D19" s="57"/>
      <c r="E19" s="203"/>
      <c r="F19" s="204"/>
      <c r="G19" s="203"/>
      <c r="H19" s="204"/>
      <c r="I19" s="203">
        <f>SUMIF(F49:F63,A19,I49:I63)</f>
        <v>0</v>
      </c>
      <c r="J19" s="205"/>
    </row>
    <row r="20" spans="1:10" ht="23.25" customHeight="1" x14ac:dyDescent="0.2">
      <c r="A20" s="140" t="s">
        <v>88</v>
      </c>
      <c r="B20" s="141" t="s">
        <v>26</v>
      </c>
      <c r="C20" s="56"/>
      <c r="D20" s="57"/>
      <c r="E20" s="203"/>
      <c r="F20" s="204"/>
      <c r="G20" s="203"/>
      <c r="H20" s="204"/>
      <c r="I20" s="203">
        <f>SUMIF(F49:F63,A20,I49:I63)</f>
        <v>0</v>
      </c>
      <c r="J20" s="205"/>
    </row>
    <row r="21" spans="1:10" ht="23.25" customHeight="1" x14ac:dyDescent="0.2">
      <c r="A21" s="4"/>
      <c r="B21" s="72" t="s">
        <v>27</v>
      </c>
      <c r="C21" s="73"/>
      <c r="D21" s="74"/>
      <c r="E21" s="216"/>
      <c r="F21" s="217"/>
      <c r="G21" s="216"/>
      <c r="H21" s="217"/>
      <c r="I21" s="216">
        <f>SUM(I16:J20)</f>
        <v>0</v>
      </c>
      <c r="J21" s="221"/>
    </row>
    <row r="22" spans="1:10" ht="33" customHeight="1" x14ac:dyDescent="0.2">
      <c r="A22" s="4"/>
      <c r="B22" s="63" t="s">
        <v>31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10</v>
      </c>
      <c r="C23" s="56"/>
      <c r="D23" s="57"/>
      <c r="E23" s="58">
        <v>15</v>
      </c>
      <c r="F23" s="59" t="s">
        <v>0</v>
      </c>
      <c r="G23" s="214">
        <f>ZakladDPHSniVypocet</f>
        <v>0</v>
      </c>
      <c r="H23" s="215"/>
      <c r="I23" s="215"/>
      <c r="J23" s="60" t="str">
        <f t="shared" ref="J23:J28" si="0">Mena</f>
        <v>CZK</v>
      </c>
    </row>
    <row r="24" spans="1:10" ht="23.25" customHeight="1" x14ac:dyDescent="0.2">
      <c r="A24" s="4"/>
      <c r="B24" s="55" t="s">
        <v>11</v>
      </c>
      <c r="C24" s="56"/>
      <c r="D24" s="57"/>
      <c r="E24" s="58">
        <f>SazbaDPH1</f>
        <v>15</v>
      </c>
      <c r="F24" s="59" t="s">
        <v>0</v>
      </c>
      <c r="G24" s="219">
        <f>ZakladDPHSni*SazbaDPH1/100</f>
        <v>0</v>
      </c>
      <c r="H24" s="220"/>
      <c r="I24" s="220"/>
      <c r="J24" s="60" t="str">
        <f t="shared" si="0"/>
        <v>CZK</v>
      </c>
    </row>
    <row r="25" spans="1:10" ht="23.25" customHeight="1" x14ac:dyDescent="0.2">
      <c r="A25" s="4"/>
      <c r="B25" s="55" t="s">
        <v>12</v>
      </c>
      <c r="C25" s="56"/>
      <c r="D25" s="57"/>
      <c r="E25" s="58">
        <v>21</v>
      </c>
      <c r="F25" s="59" t="s">
        <v>0</v>
      </c>
      <c r="G25" s="214">
        <f>ZakladDPHZaklVypocet</f>
        <v>0</v>
      </c>
      <c r="H25" s="215"/>
      <c r="I25" s="215"/>
      <c r="J25" s="60" t="str">
        <f t="shared" si="0"/>
        <v>CZK</v>
      </c>
    </row>
    <row r="26" spans="1:10" ht="23.25" customHeight="1" x14ac:dyDescent="0.2">
      <c r="A26" s="4"/>
      <c r="B26" s="47" t="s">
        <v>13</v>
      </c>
      <c r="C26" s="22"/>
      <c r="D26" s="18"/>
      <c r="E26" s="41">
        <f>SazbaDPH2</f>
        <v>21</v>
      </c>
      <c r="F26" s="42" t="s">
        <v>0</v>
      </c>
      <c r="G26" s="210">
        <f>ZakladDPHZakl*SazbaDPH2/100</f>
        <v>0</v>
      </c>
      <c r="H26" s="211"/>
      <c r="I26" s="211"/>
      <c r="J26" s="54" t="str">
        <f t="shared" si="0"/>
        <v>CZK</v>
      </c>
    </row>
    <row r="27" spans="1:10" ht="23.25" customHeight="1" thickBot="1" x14ac:dyDescent="0.25">
      <c r="A27" s="4"/>
      <c r="B27" s="46" t="s">
        <v>3</v>
      </c>
      <c r="C27" s="20"/>
      <c r="D27" s="23"/>
      <c r="E27" s="20"/>
      <c r="F27" s="21"/>
      <c r="G27" s="212">
        <f>0</f>
        <v>0</v>
      </c>
      <c r="H27" s="212"/>
      <c r="I27" s="212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21</v>
      </c>
      <c r="C28" s="112"/>
      <c r="D28" s="112"/>
      <c r="E28" s="113"/>
      <c r="F28" s="114"/>
      <c r="G28" s="225">
        <f>ZakladDPHSniVypocet+ZakladDPHZaklVypocet</f>
        <v>0</v>
      </c>
      <c r="H28" s="225"/>
      <c r="I28" s="225"/>
      <c r="J28" s="115" t="str">
        <f t="shared" si="0"/>
        <v>CZK</v>
      </c>
    </row>
    <row r="29" spans="1:10" ht="27.75" customHeight="1" thickBot="1" x14ac:dyDescent="0.25">
      <c r="A29" s="4"/>
      <c r="B29" s="111" t="s">
        <v>34</v>
      </c>
      <c r="C29" s="116"/>
      <c r="D29" s="116"/>
      <c r="E29" s="116"/>
      <c r="F29" s="116"/>
      <c r="G29" s="213">
        <f>ZakladDPHSni+DPHSni+ZakladDPHZakl+DPHZakl+Zaokrouhleni</f>
        <v>0</v>
      </c>
      <c r="H29" s="213"/>
      <c r="I29" s="213"/>
      <c r="J29" s="117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9</v>
      </c>
      <c r="D32" s="37"/>
      <c r="E32" s="37"/>
      <c r="F32" s="19" t="s">
        <v>8</v>
      </c>
      <c r="G32" s="37"/>
      <c r="H32" s="38"/>
      <c r="I32" s="37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52" s="35" customFormat="1" ht="18.75" customHeight="1" x14ac:dyDescent="0.2">
      <c r="A34" s="29"/>
      <c r="B34" s="29"/>
      <c r="C34" s="30"/>
      <c r="D34" s="228"/>
      <c r="E34" s="228"/>
      <c r="F34" s="30"/>
      <c r="G34" s="230"/>
      <c r="H34" s="230"/>
      <c r="I34" s="230"/>
      <c r="J34" s="36"/>
    </row>
    <row r="35" spans="1:52" ht="12.75" customHeight="1" x14ac:dyDescent="0.2">
      <c r="A35" s="4"/>
      <c r="B35" s="4"/>
      <c r="C35" s="5"/>
      <c r="D35" s="229" t="s">
        <v>2</v>
      </c>
      <c r="E35" s="229"/>
      <c r="F35" s="5"/>
      <c r="G35" s="43"/>
      <c r="H35" s="13"/>
      <c r="I35" s="43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5" t="s">
        <v>14</v>
      </c>
      <c r="C37" s="3"/>
      <c r="D37" s="3"/>
      <c r="E37" s="3"/>
      <c r="F37" s="103"/>
      <c r="G37" s="103"/>
      <c r="H37" s="103"/>
      <c r="I37" s="103"/>
      <c r="J37" s="3"/>
    </row>
    <row r="38" spans="1:52" ht="25.5" hidden="1" customHeight="1" x14ac:dyDescent="0.2">
      <c r="A38" s="95" t="s">
        <v>36</v>
      </c>
      <c r="B38" s="97" t="s">
        <v>15</v>
      </c>
      <c r="C38" s="98" t="s">
        <v>4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16</v>
      </c>
      <c r="I38" s="105" t="s">
        <v>1</v>
      </c>
      <c r="J38" s="100" t="s">
        <v>0</v>
      </c>
    </row>
    <row r="39" spans="1:52" ht="25.5" hidden="1" customHeight="1" x14ac:dyDescent="0.2">
      <c r="A39" s="95">
        <v>1</v>
      </c>
      <c r="B39" s="101" t="s">
        <v>50</v>
      </c>
      <c r="C39" s="234" t="s">
        <v>46</v>
      </c>
      <c r="D39" s="235"/>
      <c r="E39" s="235"/>
      <c r="F39" s="106">
        <f>'Rozpočet Pol'!AC143</f>
        <v>0</v>
      </c>
      <c r="G39" s="107">
        <f>'Rozpočet Pol'!AD143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52" ht="25.5" hidden="1" customHeight="1" x14ac:dyDescent="0.2">
      <c r="A40" s="95"/>
      <c r="B40" s="236" t="s">
        <v>51</v>
      </c>
      <c r="C40" s="237"/>
      <c r="D40" s="237"/>
      <c r="E40" s="238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2" spans="1:52" x14ac:dyDescent="0.2">
      <c r="B42" t="s">
        <v>53</v>
      </c>
    </row>
    <row r="43" spans="1:52" ht="25.5" x14ac:dyDescent="0.2">
      <c r="B43" s="239" t="s">
        <v>54</v>
      </c>
      <c r="C43" s="239"/>
      <c r="D43" s="239"/>
      <c r="E43" s="239"/>
      <c r="F43" s="239"/>
      <c r="G43" s="239"/>
      <c r="H43" s="239"/>
      <c r="I43" s="239"/>
      <c r="J43" s="239"/>
      <c r="AZ43" s="118" t="str">
        <f>B43</f>
        <v>Rekonstrukce a oprava fasády,kostela, vnějších schodišť, vnitřního schodiště do oratoře, osazení věžních hodin, restaurátorské práce v interiéru</v>
      </c>
    </row>
    <row r="46" spans="1:52" ht="15.75" x14ac:dyDescent="0.25">
      <c r="B46" s="119" t="s">
        <v>55</v>
      </c>
    </row>
    <row r="48" spans="1:52" ht="25.5" customHeight="1" x14ac:dyDescent="0.2">
      <c r="A48" s="120"/>
      <c r="B48" s="124" t="s">
        <v>15</v>
      </c>
      <c r="C48" s="124" t="s">
        <v>4</v>
      </c>
      <c r="D48" s="125"/>
      <c r="E48" s="125"/>
      <c r="F48" s="128" t="s">
        <v>56</v>
      </c>
      <c r="G48" s="128"/>
      <c r="H48" s="128"/>
      <c r="I48" s="240" t="s">
        <v>27</v>
      </c>
      <c r="J48" s="240"/>
    </row>
    <row r="49" spans="1:10" ht="25.5" customHeight="1" x14ac:dyDescent="0.2">
      <c r="A49" s="121"/>
      <c r="B49" s="129" t="s">
        <v>57</v>
      </c>
      <c r="C49" s="223" t="s">
        <v>58</v>
      </c>
      <c r="D49" s="224"/>
      <c r="E49" s="224"/>
      <c r="F49" s="131" t="s">
        <v>22</v>
      </c>
      <c r="G49" s="132"/>
      <c r="H49" s="132"/>
      <c r="I49" s="222">
        <f>'Rozpočet Pol'!G8</f>
        <v>0</v>
      </c>
      <c r="J49" s="222"/>
    </row>
    <row r="50" spans="1:10" ht="25.5" customHeight="1" x14ac:dyDescent="0.2">
      <c r="A50" s="121"/>
      <c r="B50" s="123" t="s">
        <v>59</v>
      </c>
      <c r="C50" s="244" t="s">
        <v>60</v>
      </c>
      <c r="D50" s="245"/>
      <c r="E50" s="245"/>
      <c r="F50" s="133" t="s">
        <v>22</v>
      </c>
      <c r="G50" s="134"/>
      <c r="H50" s="134"/>
      <c r="I50" s="243">
        <f>'Rozpočet Pol'!G34</f>
        <v>0</v>
      </c>
      <c r="J50" s="243"/>
    </row>
    <row r="51" spans="1:10" ht="25.5" customHeight="1" x14ac:dyDescent="0.2">
      <c r="A51" s="121"/>
      <c r="B51" s="123" t="s">
        <v>61</v>
      </c>
      <c r="C51" s="244" t="s">
        <v>62</v>
      </c>
      <c r="D51" s="245"/>
      <c r="E51" s="245"/>
      <c r="F51" s="133" t="s">
        <v>22</v>
      </c>
      <c r="G51" s="134"/>
      <c r="H51" s="134"/>
      <c r="I51" s="243">
        <f>'Rozpočet Pol'!G42</f>
        <v>0</v>
      </c>
      <c r="J51" s="243"/>
    </row>
    <row r="52" spans="1:10" ht="25.5" customHeight="1" x14ac:dyDescent="0.2">
      <c r="A52" s="121"/>
      <c r="B52" s="123" t="s">
        <v>63</v>
      </c>
      <c r="C52" s="244" t="s">
        <v>64</v>
      </c>
      <c r="D52" s="245"/>
      <c r="E52" s="245"/>
      <c r="F52" s="133" t="s">
        <v>22</v>
      </c>
      <c r="G52" s="134"/>
      <c r="H52" s="134"/>
      <c r="I52" s="243">
        <f>'Rozpočet Pol'!G55</f>
        <v>0</v>
      </c>
      <c r="J52" s="243"/>
    </row>
    <row r="53" spans="1:10" ht="25.5" customHeight="1" x14ac:dyDescent="0.2">
      <c r="A53" s="121"/>
      <c r="B53" s="123" t="s">
        <v>65</v>
      </c>
      <c r="C53" s="244" t="s">
        <v>66</v>
      </c>
      <c r="D53" s="245"/>
      <c r="E53" s="245"/>
      <c r="F53" s="133" t="s">
        <v>22</v>
      </c>
      <c r="G53" s="134"/>
      <c r="H53" s="134"/>
      <c r="I53" s="243">
        <f>'Rozpočet Pol'!G71</f>
        <v>0</v>
      </c>
      <c r="J53" s="243"/>
    </row>
    <row r="54" spans="1:10" ht="25.5" customHeight="1" x14ac:dyDescent="0.2">
      <c r="A54" s="121"/>
      <c r="B54" s="123" t="s">
        <v>67</v>
      </c>
      <c r="C54" s="244" t="s">
        <v>68</v>
      </c>
      <c r="D54" s="245"/>
      <c r="E54" s="245"/>
      <c r="F54" s="133" t="s">
        <v>22</v>
      </c>
      <c r="G54" s="134"/>
      <c r="H54" s="134"/>
      <c r="I54" s="243">
        <f>'Rozpočet Pol'!G80</f>
        <v>0</v>
      </c>
      <c r="J54" s="243"/>
    </row>
    <row r="55" spans="1:10" ht="25.5" customHeight="1" x14ac:dyDescent="0.2">
      <c r="A55" s="121"/>
      <c r="B55" s="123" t="s">
        <v>69</v>
      </c>
      <c r="C55" s="244" t="s">
        <v>70</v>
      </c>
      <c r="D55" s="245"/>
      <c r="E55" s="245"/>
      <c r="F55" s="133" t="s">
        <v>22</v>
      </c>
      <c r="G55" s="134"/>
      <c r="H55" s="134"/>
      <c r="I55" s="243">
        <f>'Rozpočet Pol'!G84</f>
        <v>0</v>
      </c>
      <c r="J55" s="243"/>
    </row>
    <row r="56" spans="1:10" ht="25.5" customHeight="1" x14ac:dyDescent="0.2">
      <c r="A56" s="121"/>
      <c r="B56" s="123" t="s">
        <v>71</v>
      </c>
      <c r="C56" s="244" t="s">
        <v>72</v>
      </c>
      <c r="D56" s="245"/>
      <c r="E56" s="245"/>
      <c r="F56" s="133" t="s">
        <v>22</v>
      </c>
      <c r="G56" s="134"/>
      <c r="H56" s="134"/>
      <c r="I56" s="243">
        <f>'Rozpočet Pol'!G88</f>
        <v>0</v>
      </c>
      <c r="J56" s="243"/>
    </row>
    <row r="57" spans="1:10" ht="25.5" customHeight="1" x14ac:dyDescent="0.2">
      <c r="A57" s="121"/>
      <c r="B57" s="123" t="s">
        <v>73</v>
      </c>
      <c r="C57" s="244" t="s">
        <v>74</v>
      </c>
      <c r="D57" s="245"/>
      <c r="E57" s="245"/>
      <c r="F57" s="133" t="s">
        <v>22</v>
      </c>
      <c r="G57" s="134"/>
      <c r="H57" s="134"/>
      <c r="I57" s="243">
        <f>'Rozpočet Pol'!G94</f>
        <v>0</v>
      </c>
      <c r="J57" s="243"/>
    </row>
    <row r="58" spans="1:10" ht="25.5" customHeight="1" x14ac:dyDescent="0.2">
      <c r="A58" s="121"/>
      <c r="B58" s="123" t="s">
        <v>75</v>
      </c>
      <c r="C58" s="244" t="s">
        <v>76</v>
      </c>
      <c r="D58" s="245"/>
      <c r="E58" s="245"/>
      <c r="F58" s="133" t="s">
        <v>23</v>
      </c>
      <c r="G58" s="134"/>
      <c r="H58" s="134"/>
      <c r="I58" s="243">
        <f>'Rozpočet Pol'!G96</f>
        <v>0</v>
      </c>
      <c r="J58" s="243"/>
    </row>
    <row r="59" spans="1:10" ht="25.5" customHeight="1" x14ac:dyDescent="0.2">
      <c r="A59" s="121"/>
      <c r="B59" s="123" t="s">
        <v>77</v>
      </c>
      <c r="C59" s="244" t="s">
        <v>78</v>
      </c>
      <c r="D59" s="245"/>
      <c r="E59" s="245"/>
      <c r="F59" s="133" t="s">
        <v>23</v>
      </c>
      <c r="G59" s="134"/>
      <c r="H59" s="134"/>
      <c r="I59" s="243">
        <f>'Rozpočet Pol'!G98</f>
        <v>0</v>
      </c>
      <c r="J59" s="243"/>
    </row>
    <row r="60" spans="1:10" ht="25.5" customHeight="1" x14ac:dyDescent="0.2">
      <c r="A60" s="121"/>
      <c r="B60" s="123" t="s">
        <v>79</v>
      </c>
      <c r="C60" s="244" t="s">
        <v>80</v>
      </c>
      <c r="D60" s="245"/>
      <c r="E60" s="245"/>
      <c r="F60" s="133" t="s">
        <v>23</v>
      </c>
      <c r="G60" s="134"/>
      <c r="H60" s="134"/>
      <c r="I60" s="243">
        <f>'Rozpočet Pol'!G101</f>
        <v>0</v>
      </c>
      <c r="J60" s="243"/>
    </row>
    <row r="61" spans="1:10" ht="25.5" customHeight="1" x14ac:dyDescent="0.2">
      <c r="A61" s="121"/>
      <c r="B61" s="123" t="s">
        <v>81</v>
      </c>
      <c r="C61" s="244" t="s">
        <v>82</v>
      </c>
      <c r="D61" s="245"/>
      <c r="E61" s="245"/>
      <c r="F61" s="133" t="s">
        <v>23</v>
      </c>
      <c r="G61" s="134"/>
      <c r="H61" s="134"/>
      <c r="I61" s="243">
        <f>'Rozpočet Pol'!G103</f>
        <v>0</v>
      </c>
      <c r="J61" s="243"/>
    </row>
    <row r="62" spans="1:10" ht="25.5" customHeight="1" x14ac:dyDescent="0.2">
      <c r="A62" s="121"/>
      <c r="B62" s="123" t="s">
        <v>83</v>
      </c>
      <c r="C62" s="244" t="s">
        <v>84</v>
      </c>
      <c r="D62" s="245"/>
      <c r="E62" s="245"/>
      <c r="F62" s="133" t="s">
        <v>24</v>
      </c>
      <c r="G62" s="134"/>
      <c r="H62" s="134"/>
      <c r="I62" s="243">
        <f>'Rozpočet Pol'!G120</f>
        <v>0</v>
      </c>
      <c r="J62" s="243"/>
    </row>
    <row r="63" spans="1:10" ht="25.5" customHeight="1" x14ac:dyDescent="0.2">
      <c r="A63" s="121"/>
      <c r="B63" s="130" t="s">
        <v>85</v>
      </c>
      <c r="C63" s="247" t="s">
        <v>86</v>
      </c>
      <c r="D63" s="248"/>
      <c r="E63" s="248"/>
      <c r="F63" s="135" t="s">
        <v>24</v>
      </c>
      <c r="G63" s="136"/>
      <c r="H63" s="136"/>
      <c r="I63" s="246">
        <f>'Rozpočet Pol'!G136</f>
        <v>0</v>
      </c>
      <c r="J63" s="246"/>
    </row>
    <row r="64" spans="1:10" ht="25.5" customHeight="1" x14ac:dyDescent="0.2">
      <c r="A64" s="122"/>
      <c r="B64" s="126" t="s">
        <v>1</v>
      </c>
      <c r="C64" s="126"/>
      <c r="D64" s="127"/>
      <c r="E64" s="127"/>
      <c r="F64" s="137"/>
      <c r="G64" s="138"/>
      <c r="H64" s="138"/>
      <c r="I64" s="249">
        <f>SUM(I49:I63)</f>
        <v>0</v>
      </c>
      <c r="J64" s="249"/>
    </row>
    <row r="65" spans="6:10" x14ac:dyDescent="0.2">
      <c r="F65" s="139"/>
      <c r="G65" s="94"/>
      <c r="H65" s="139"/>
      <c r="I65" s="94"/>
      <c r="J65" s="94"/>
    </row>
    <row r="66" spans="6:10" x14ac:dyDescent="0.2">
      <c r="F66" s="139"/>
      <c r="G66" s="94"/>
      <c r="H66" s="139"/>
      <c r="I66" s="94"/>
      <c r="J66" s="94"/>
    </row>
    <row r="67" spans="6:10" x14ac:dyDescent="0.2">
      <c r="F67" s="139"/>
      <c r="G67" s="94"/>
      <c r="H67" s="139"/>
      <c r="I67" s="94"/>
      <c r="J67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2">
    <mergeCell ref="I62:J62"/>
    <mergeCell ref="C62:E62"/>
    <mergeCell ref="I63:J63"/>
    <mergeCell ref="C63:E63"/>
    <mergeCell ref="I64:J64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I49:J49"/>
    <mergeCell ref="C49:E49"/>
    <mergeCell ref="G28:I28"/>
    <mergeCell ref="G15:H15"/>
    <mergeCell ref="I15:J15"/>
    <mergeCell ref="E16:F16"/>
    <mergeCell ref="D34:E34"/>
    <mergeCell ref="D35:E35"/>
    <mergeCell ref="G19:H19"/>
    <mergeCell ref="G20:H20"/>
    <mergeCell ref="G34:I34"/>
    <mergeCell ref="C39:E39"/>
    <mergeCell ref="B40:E40"/>
    <mergeCell ref="B43:J43"/>
    <mergeCell ref="I48:J4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5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7" t="s">
        <v>40</v>
      </c>
      <c r="B2" s="76"/>
      <c r="C2" s="252"/>
      <c r="D2" s="252"/>
      <c r="E2" s="252"/>
      <c r="F2" s="252"/>
      <c r="G2" s="253"/>
    </row>
    <row r="3" spans="1:7" ht="24.95" hidden="1" customHeight="1" x14ac:dyDescent="0.2">
      <c r="A3" s="77" t="s">
        <v>6</v>
      </c>
      <c r="B3" s="76"/>
      <c r="C3" s="252"/>
      <c r="D3" s="252"/>
      <c r="E3" s="252"/>
      <c r="F3" s="252"/>
      <c r="G3" s="253"/>
    </row>
    <row r="4" spans="1:7" ht="24.95" hidden="1" customHeight="1" x14ac:dyDescent="0.2">
      <c r="A4" s="77" t="s">
        <v>7</v>
      </c>
      <c r="B4" s="76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53"/>
  <sheetViews>
    <sheetView topLeftCell="A117" workbookViewId="0">
      <selection activeCell="Z154" sqref="Z154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6" t="s">
        <v>5</v>
      </c>
      <c r="B1" s="266"/>
      <c r="C1" s="266"/>
      <c r="D1" s="266"/>
      <c r="E1" s="266"/>
      <c r="F1" s="266"/>
      <c r="G1" s="266"/>
      <c r="AE1" t="s">
        <v>90</v>
      </c>
    </row>
    <row r="2" spans="1:60" ht="24.95" customHeight="1" x14ac:dyDescent="0.2">
      <c r="A2" s="144" t="s">
        <v>89</v>
      </c>
      <c r="B2" s="142"/>
      <c r="C2" s="267" t="s">
        <v>46</v>
      </c>
      <c r="D2" s="268"/>
      <c r="E2" s="268"/>
      <c r="F2" s="268"/>
      <c r="G2" s="269"/>
      <c r="AE2" t="s">
        <v>91</v>
      </c>
    </row>
    <row r="3" spans="1:60" ht="24.95" customHeight="1" x14ac:dyDescent="0.2">
      <c r="A3" s="145" t="s">
        <v>6</v>
      </c>
      <c r="B3" s="143"/>
      <c r="C3" s="270" t="s">
        <v>42</v>
      </c>
      <c r="D3" s="271"/>
      <c r="E3" s="271"/>
      <c r="F3" s="271"/>
      <c r="G3" s="272"/>
      <c r="AE3" t="s">
        <v>92</v>
      </c>
    </row>
    <row r="4" spans="1:60" ht="24.95" hidden="1" customHeight="1" x14ac:dyDescent="0.2">
      <c r="A4" s="145" t="s">
        <v>7</v>
      </c>
      <c r="B4" s="143"/>
      <c r="C4" s="270"/>
      <c r="D4" s="271"/>
      <c r="E4" s="271"/>
      <c r="F4" s="271"/>
      <c r="G4" s="272"/>
      <c r="AE4" t="s">
        <v>93</v>
      </c>
    </row>
    <row r="5" spans="1:60" hidden="1" x14ac:dyDescent="0.2">
      <c r="A5" s="146" t="s">
        <v>94</v>
      </c>
      <c r="B5" s="147"/>
      <c r="C5" s="148"/>
      <c r="D5" s="149"/>
      <c r="E5" s="149"/>
      <c r="F5" s="149"/>
      <c r="G5" s="150"/>
      <c r="AE5" t="s">
        <v>95</v>
      </c>
    </row>
    <row r="7" spans="1:60" ht="38.25" x14ac:dyDescent="0.2">
      <c r="A7" s="155" t="s">
        <v>96</v>
      </c>
      <c r="B7" s="156" t="s">
        <v>97</v>
      </c>
      <c r="C7" s="156" t="s">
        <v>98</v>
      </c>
      <c r="D7" s="155" t="s">
        <v>99</v>
      </c>
      <c r="E7" s="155" t="s">
        <v>100</v>
      </c>
      <c r="F7" s="151" t="s">
        <v>101</v>
      </c>
      <c r="G7" s="172" t="s">
        <v>27</v>
      </c>
      <c r="H7" s="173" t="s">
        <v>28</v>
      </c>
      <c r="I7" s="173" t="s">
        <v>102</v>
      </c>
      <c r="J7" s="173" t="s">
        <v>29</v>
      </c>
      <c r="K7" s="173" t="s">
        <v>103</v>
      </c>
      <c r="L7" s="173" t="s">
        <v>104</v>
      </c>
      <c r="M7" s="173" t="s">
        <v>105</v>
      </c>
      <c r="N7" s="173" t="s">
        <v>106</v>
      </c>
      <c r="O7" s="173" t="s">
        <v>107</v>
      </c>
      <c r="P7" s="173" t="s">
        <v>108</v>
      </c>
      <c r="Q7" s="173" t="s">
        <v>109</v>
      </c>
      <c r="R7" s="173" t="s">
        <v>110</v>
      </c>
      <c r="S7" s="173" t="s">
        <v>111</v>
      </c>
      <c r="T7" s="173" t="s">
        <v>112</v>
      </c>
      <c r="U7" s="158" t="s">
        <v>113</v>
      </c>
    </row>
    <row r="8" spans="1:60" x14ac:dyDescent="0.2">
      <c r="A8" s="174" t="s">
        <v>114</v>
      </c>
      <c r="B8" s="175" t="s">
        <v>57</v>
      </c>
      <c r="C8" s="176" t="s">
        <v>58</v>
      </c>
      <c r="D8" s="177"/>
      <c r="E8" s="178"/>
      <c r="F8" s="179"/>
      <c r="G8" s="179">
        <f>SUMIF(AE9:AE33,"&lt;&gt;NOR",G9:G33)</f>
        <v>0</v>
      </c>
      <c r="H8" s="179"/>
      <c r="I8" s="179">
        <f>SUM(I9:I33)</f>
        <v>0</v>
      </c>
      <c r="J8" s="179"/>
      <c r="K8" s="179">
        <f>SUM(K9:K33)</f>
        <v>0</v>
      </c>
      <c r="L8" s="179"/>
      <c r="M8" s="179">
        <f>SUM(M9:M33)</f>
        <v>0</v>
      </c>
      <c r="N8" s="157"/>
      <c r="O8" s="157">
        <f>SUM(O9:O33)</f>
        <v>0.01</v>
      </c>
      <c r="P8" s="157"/>
      <c r="Q8" s="157">
        <f>SUM(Q9:Q33)</f>
        <v>0</v>
      </c>
      <c r="R8" s="157"/>
      <c r="S8" s="157"/>
      <c r="T8" s="174"/>
      <c r="U8" s="157">
        <f>SUM(U9:U33)</f>
        <v>83.720000000000013</v>
      </c>
      <c r="AE8" t="s">
        <v>115</v>
      </c>
    </row>
    <row r="9" spans="1:60" outlineLevel="1" x14ac:dyDescent="0.2">
      <c r="A9" s="153">
        <v>1</v>
      </c>
      <c r="B9" s="159" t="s">
        <v>116</v>
      </c>
      <c r="C9" s="193" t="s">
        <v>117</v>
      </c>
      <c r="D9" s="161" t="s">
        <v>118</v>
      </c>
      <c r="E9" s="167">
        <v>200</v>
      </c>
      <c r="F9" s="169">
        <f t="shared" ref="F9:F33" si="0">H9+J9</f>
        <v>0</v>
      </c>
      <c r="G9" s="169">
        <f t="shared" ref="G9:G33" si="1">ROUND(E9*F9,2)</f>
        <v>0</v>
      </c>
      <c r="H9" s="170"/>
      <c r="I9" s="169">
        <f t="shared" ref="I9:I33" si="2">ROUND(E9*H9,2)</f>
        <v>0</v>
      </c>
      <c r="J9" s="170"/>
      <c r="K9" s="169">
        <f t="shared" ref="K9:K33" si="3">ROUND(E9*J9,2)</f>
        <v>0</v>
      </c>
      <c r="L9" s="169">
        <v>21</v>
      </c>
      <c r="M9" s="169">
        <f t="shared" ref="M9:M33" si="4">G9*(1+L9/100)</f>
        <v>0</v>
      </c>
      <c r="N9" s="162">
        <v>0</v>
      </c>
      <c r="O9" s="162">
        <f t="shared" ref="O9:O33" si="5">ROUND(E9*N9,5)</f>
        <v>0</v>
      </c>
      <c r="P9" s="162">
        <v>0</v>
      </c>
      <c r="Q9" s="162">
        <f t="shared" ref="Q9:Q33" si="6">ROUND(E9*P9,5)</f>
        <v>0</v>
      </c>
      <c r="R9" s="162"/>
      <c r="S9" s="162"/>
      <c r="T9" s="163">
        <v>0.17</v>
      </c>
      <c r="U9" s="162">
        <f t="shared" ref="U9:U33" si="7">ROUND(E9*T9,2)</f>
        <v>34</v>
      </c>
      <c r="V9" s="152"/>
      <c r="W9" s="152"/>
      <c r="X9" s="152"/>
      <c r="Y9" s="152"/>
      <c r="Z9" s="152"/>
      <c r="AA9" s="152"/>
      <c r="AB9" s="152"/>
      <c r="AC9" s="152"/>
      <c r="AD9" s="152"/>
      <c r="AE9" s="152" t="s">
        <v>119</v>
      </c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53">
        <v>2</v>
      </c>
      <c r="B10" s="159" t="s">
        <v>120</v>
      </c>
      <c r="C10" s="193" t="s">
        <v>121</v>
      </c>
      <c r="D10" s="161" t="s">
        <v>118</v>
      </c>
      <c r="E10" s="167">
        <v>200</v>
      </c>
      <c r="F10" s="169">
        <f t="shared" si="0"/>
        <v>0</v>
      </c>
      <c r="G10" s="169">
        <f t="shared" si="1"/>
        <v>0</v>
      </c>
      <c r="H10" s="170"/>
      <c r="I10" s="169">
        <f t="shared" si="2"/>
        <v>0</v>
      </c>
      <c r="J10" s="170"/>
      <c r="K10" s="169">
        <f t="shared" si="3"/>
        <v>0</v>
      </c>
      <c r="L10" s="169">
        <v>21</v>
      </c>
      <c r="M10" s="169">
        <f t="shared" si="4"/>
        <v>0</v>
      </c>
      <c r="N10" s="162">
        <v>5.0000000000000002E-5</v>
      </c>
      <c r="O10" s="162">
        <f t="shared" si="5"/>
        <v>0.01</v>
      </c>
      <c r="P10" s="162">
        <v>0</v>
      </c>
      <c r="Q10" s="162">
        <f t="shared" si="6"/>
        <v>0</v>
      </c>
      <c r="R10" s="162"/>
      <c r="S10" s="162"/>
      <c r="T10" s="163">
        <v>0.03</v>
      </c>
      <c r="U10" s="162">
        <f t="shared" si="7"/>
        <v>6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 t="s">
        <v>119</v>
      </c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ht="22.5" outlineLevel="1" x14ac:dyDescent="0.2">
      <c r="A11" s="153">
        <v>3</v>
      </c>
      <c r="B11" s="159" t="s">
        <v>122</v>
      </c>
      <c r="C11" s="193" t="s">
        <v>123</v>
      </c>
      <c r="D11" s="161" t="s">
        <v>124</v>
      </c>
      <c r="E11" s="167">
        <v>30</v>
      </c>
      <c r="F11" s="169">
        <f t="shared" si="0"/>
        <v>0</v>
      </c>
      <c r="G11" s="169">
        <f t="shared" si="1"/>
        <v>0</v>
      </c>
      <c r="H11" s="170"/>
      <c r="I11" s="169">
        <f t="shared" si="2"/>
        <v>0</v>
      </c>
      <c r="J11" s="170"/>
      <c r="K11" s="169">
        <f t="shared" si="3"/>
        <v>0</v>
      </c>
      <c r="L11" s="169">
        <v>21</v>
      </c>
      <c r="M11" s="169">
        <f t="shared" si="4"/>
        <v>0</v>
      </c>
      <c r="N11" s="162">
        <v>0</v>
      </c>
      <c r="O11" s="162">
        <f t="shared" si="5"/>
        <v>0</v>
      </c>
      <c r="P11" s="162">
        <v>0</v>
      </c>
      <c r="Q11" s="162">
        <f t="shared" si="6"/>
        <v>0</v>
      </c>
      <c r="R11" s="162"/>
      <c r="S11" s="162"/>
      <c r="T11" s="163">
        <v>0.1</v>
      </c>
      <c r="U11" s="162">
        <f t="shared" si="7"/>
        <v>3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 t="s">
        <v>119</v>
      </c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22.5" outlineLevel="1" x14ac:dyDescent="0.2">
      <c r="A12" s="153">
        <v>4</v>
      </c>
      <c r="B12" s="159" t="s">
        <v>125</v>
      </c>
      <c r="C12" s="193" t="s">
        <v>126</v>
      </c>
      <c r="D12" s="161" t="s">
        <v>124</v>
      </c>
      <c r="E12" s="167">
        <v>39.299999999999997</v>
      </c>
      <c r="F12" s="169">
        <f t="shared" si="0"/>
        <v>0</v>
      </c>
      <c r="G12" s="169">
        <f t="shared" si="1"/>
        <v>0</v>
      </c>
      <c r="H12" s="170"/>
      <c r="I12" s="169">
        <f t="shared" si="2"/>
        <v>0</v>
      </c>
      <c r="J12" s="170"/>
      <c r="K12" s="169">
        <f t="shared" si="3"/>
        <v>0</v>
      </c>
      <c r="L12" s="169">
        <v>21</v>
      </c>
      <c r="M12" s="169">
        <f t="shared" si="4"/>
        <v>0</v>
      </c>
      <c r="N12" s="162">
        <v>0</v>
      </c>
      <c r="O12" s="162">
        <f t="shared" si="5"/>
        <v>0</v>
      </c>
      <c r="P12" s="162">
        <v>0</v>
      </c>
      <c r="Q12" s="162">
        <f t="shared" si="6"/>
        <v>0</v>
      </c>
      <c r="R12" s="162"/>
      <c r="S12" s="162"/>
      <c r="T12" s="163">
        <v>0.3</v>
      </c>
      <c r="U12" s="162">
        <f t="shared" si="7"/>
        <v>11.79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 t="s">
        <v>127</v>
      </c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ht="22.5" outlineLevel="1" x14ac:dyDescent="0.2">
      <c r="A13" s="153">
        <v>5</v>
      </c>
      <c r="B13" s="159" t="s">
        <v>128</v>
      </c>
      <c r="C13" s="193" t="s">
        <v>129</v>
      </c>
      <c r="D13" s="161" t="s">
        <v>124</v>
      </c>
      <c r="E13" s="167">
        <v>4.3</v>
      </c>
      <c r="F13" s="169">
        <f t="shared" si="0"/>
        <v>0</v>
      </c>
      <c r="G13" s="169">
        <f t="shared" si="1"/>
        <v>0</v>
      </c>
      <c r="H13" s="170"/>
      <c r="I13" s="169">
        <f t="shared" si="2"/>
        <v>0</v>
      </c>
      <c r="J13" s="170"/>
      <c r="K13" s="169">
        <f t="shared" si="3"/>
        <v>0</v>
      </c>
      <c r="L13" s="169">
        <v>21</v>
      </c>
      <c r="M13" s="169">
        <f t="shared" si="4"/>
        <v>0</v>
      </c>
      <c r="N13" s="162">
        <v>0</v>
      </c>
      <c r="O13" s="162">
        <f t="shared" si="5"/>
        <v>0</v>
      </c>
      <c r="P13" s="162">
        <v>0</v>
      </c>
      <c r="Q13" s="162">
        <f t="shared" si="6"/>
        <v>0</v>
      </c>
      <c r="R13" s="162"/>
      <c r="S13" s="162"/>
      <c r="T13" s="163">
        <v>0.36499999999999999</v>
      </c>
      <c r="U13" s="162">
        <f t="shared" si="7"/>
        <v>1.57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 t="s">
        <v>119</v>
      </c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22.5" outlineLevel="1" x14ac:dyDescent="0.2">
      <c r="A14" s="153">
        <v>6</v>
      </c>
      <c r="B14" s="159" t="s">
        <v>128</v>
      </c>
      <c r="C14" s="193" t="s">
        <v>130</v>
      </c>
      <c r="D14" s="161" t="s">
        <v>124</v>
      </c>
      <c r="E14" s="167">
        <v>4.3</v>
      </c>
      <c r="F14" s="169">
        <f t="shared" si="0"/>
        <v>0</v>
      </c>
      <c r="G14" s="169">
        <f t="shared" si="1"/>
        <v>0</v>
      </c>
      <c r="H14" s="170"/>
      <c r="I14" s="169">
        <f t="shared" si="2"/>
        <v>0</v>
      </c>
      <c r="J14" s="170"/>
      <c r="K14" s="169">
        <f t="shared" si="3"/>
        <v>0</v>
      </c>
      <c r="L14" s="169">
        <v>21</v>
      </c>
      <c r="M14" s="169">
        <f t="shared" si="4"/>
        <v>0</v>
      </c>
      <c r="N14" s="162">
        <v>0</v>
      </c>
      <c r="O14" s="162">
        <f t="shared" si="5"/>
        <v>0</v>
      </c>
      <c r="P14" s="162">
        <v>0</v>
      </c>
      <c r="Q14" s="162">
        <f t="shared" si="6"/>
        <v>0</v>
      </c>
      <c r="R14" s="162"/>
      <c r="S14" s="162"/>
      <c r="T14" s="163">
        <v>0.36499999999999999</v>
      </c>
      <c r="U14" s="162">
        <f t="shared" si="7"/>
        <v>1.57</v>
      </c>
      <c r="V14" s="152"/>
      <c r="W14" s="152"/>
      <c r="X14" s="152"/>
      <c r="Y14" s="152"/>
      <c r="Z14" s="152"/>
      <c r="AA14" s="152"/>
      <c r="AB14" s="152"/>
      <c r="AC14" s="152"/>
      <c r="AD14" s="152"/>
      <c r="AE14" s="152" t="s">
        <v>119</v>
      </c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22.5" outlineLevel="1" x14ac:dyDescent="0.2">
      <c r="A15" s="153">
        <v>7</v>
      </c>
      <c r="B15" s="159" t="s">
        <v>128</v>
      </c>
      <c r="C15" s="193" t="s">
        <v>131</v>
      </c>
      <c r="D15" s="161" t="s">
        <v>124</v>
      </c>
      <c r="E15" s="167">
        <v>1.95</v>
      </c>
      <c r="F15" s="169">
        <f t="shared" si="0"/>
        <v>0</v>
      </c>
      <c r="G15" s="169">
        <f t="shared" si="1"/>
        <v>0</v>
      </c>
      <c r="H15" s="170"/>
      <c r="I15" s="169">
        <f t="shared" si="2"/>
        <v>0</v>
      </c>
      <c r="J15" s="170"/>
      <c r="K15" s="169">
        <f t="shared" si="3"/>
        <v>0</v>
      </c>
      <c r="L15" s="169">
        <v>21</v>
      </c>
      <c r="M15" s="169">
        <f t="shared" si="4"/>
        <v>0</v>
      </c>
      <c r="N15" s="162">
        <v>0</v>
      </c>
      <c r="O15" s="162">
        <f t="shared" si="5"/>
        <v>0</v>
      </c>
      <c r="P15" s="162">
        <v>0</v>
      </c>
      <c r="Q15" s="162">
        <f t="shared" si="6"/>
        <v>0</v>
      </c>
      <c r="R15" s="162"/>
      <c r="S15" s="162"/>
      <c r="T15" s="163">
        <v>0.36499999999999999</v>
      </c>
      <c r="U15" s="162">
        <f t="shared" si="7"/>
        <v>0.71</v>
      </c>
      <c r="V15" s="152"/>
      <c r="W15" s="152"/>
      <c r="X15" s="152"/>
      <c r="Y15" s="152"/>
      <c r="Z15" s="152"/>
      <c r="AA15" s="152"/>
      <c r="AB15" s="152"/>
      <c r="AC15" s="152"/>
      <c r="AD15" s="152"/>
      <c r="AE15" s="152" t="s">
        <v>119</v>
      </c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22.5" outlineLevel="1" x14ac:dyDescent="0.2">
      <c r="A16" s="153">
        <v>8</v>
      </c>
      <c r="B16" s="159" t="s">
        <v>128</v>
      </c>
      <c r="C16" s="193" t="s">
        <v>132</v>
      </c>
      <c r="D16" s="161" t="s">
        <v>124</v>
      </c>
      <c r="E16" s="167">
        <v>1.7</v>
      </c>
      <c r="F16" s="169">
        <f t="shared" si="0"/>
        <v>0</v>
      </c>
      <c r="G16" s="169">
        <f t="shared" si="1"/>
        <v>0</v>
      </c>
      <c r="H16" s="170"/>
      <c r="I16" s="169">
        <f t="shared" si="2"/>
        <v>0</v>
      </c>
      <c r="J16" s="170"/>
      <c r="K16" s="169">
        <f t="shared" si="3"/>
        <v>0</v>
      </c>
      <c r="L16" s="169">
        <v>21</v>
      </c>
      <c r="M16" s="169">
        <f t="shared" si="4"/>
        <v>0</v>
      </c>
      <c r="N16" s="162">
        <v>0</v>
      </c>
      <c r="O16" s="162">
        <f t="shared" si="5"/>
        <v>0</v>
      </c>
      <c r="P16" s="162">
        <v>0</v>
      </c>
      <c r="Q16" s="162">
        <f t="shared" si="6"/>
        <v>0</v>
      </c>
      <c r="R16" s="162"/>
      <c r="S16" s="162"/>
      <c r="T16" s="163">
        <v>0.36499999999999999</v>
      </c>
      <c r="U16" s="162">
        <f t="shared" si="7"/>
        <v>0.62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 t="s">
        <v>119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ht="22.5" outlineLevel="1" x14ac:dyDescent="0.2">
      <c r="A17" s="153">
        <v>9</v>
      </c>
      <c r="B17" s="159" t="s">
        <v>133</v>
      </c>
      <c r="C17" s="193" t="s">
        <v>134</v>
      </c>
      <c r="D17" s="161" t="s">
        <v>124</v>
      </c>
      <c r="E17" s="167">
        <v>39.299999999999997</v>
      </c>
      <c r="F17" s="169">
        <f t="shared" si="0"/>
        <v>0</v>
      </c>
      <c r="G17" s="169">
        <f t="shared" si="1"/>
        <v>0</v>
      </c>
      <c r="H17" s="170"/>
      <c r="I17" s="169">
        <f t="shared" si="2"/>
        <v>0</v>
      </c>
      <c r="J17" s="170"/>
      <c r="K17" s="169">
        <f t="shared" si="3"/>
        <v>0</v>
      </c>
      <c r="L17" s="169">
        <v>21</v>
      </c>
      <c r="M17" s="169">
        <f t="shared" si="4"/>
        <v>0</v>
      </c>
      <c r="N17" s="162">
        <v>0</v>
      </c>
      <c r="O17" s="162">
        <f t="shared" si="5"/>
        <v>0</v>
      </c>
      <c r="P17" s="162">
        <v>0</v>
      </c>
      <c r="Q17" s="162">
        <f t="shared" si="6"/>
        <v>0</v>
      </c>
      <c r="R17" s="162"/>
      <c r="S17" s="162"/>
      <c r="T17" s="163">
        <v>0.38979999999999998</v>
      </c>
      <c r="U17" s="162">
        <f t="shared" si="7"/>
        <v>15.32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 t="s">
        <v>119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22.5" outlineLevel="1" x14ac:dyDescent="0.2">
      <c r="A18" s="153">
        <v>10</v>
      </c>
      <c r="B18" s="159" t="s">
        <v>133</v>
      </c>
      <c r="C18" s="193" t="s">
        <v>135</v>
      </c>
      <c r="D18" s="161" t="s">
        <v>124</v>
      </c>
      <c r="E18" s="167">
        <v>4.3</v>
      </c>
      <c r="F18" s="169">
        <f t="shared" si="0"/>
        <v>0</v>
      </c>
      <c r="G18" s="169">
        <f t="shared" si="1"/>
        <v>0</v>
      </c>
      <c r="H18" s="170"/>
      <c r="I18" s="169">
        <f t="shared" si="2"/>
        <v>0</v>
      </c>
      <c r="J18" s="170"/>
      <c r="K18" s="169">
        <f t="shared" si="3"/>
        <v>0</v>
      </c>
      <c r="L18" s="169">
        <v>21</v>
      </c>
      <c r="M18" s="169">
        <f t="shared" si="4"/>
        <v>0</v>
      </c>
      <c r="N18" s="162">
        <v>0</v>
      </c>
      <c r="O18" s="162">
        <f t="shared" si="5"/>
        <v>0</v>
      </c>
      <c r="P18" s="162">
        <v>0</v>
      </c>
      <c r="Q18" s="162">
        <f t="shared" si="6"/>
        <v>0</v>
      </c>
      <c r="R18" s="162"/>
      <c r="S18" s="162"/>
      <c r="T18" s="163">
        <v>0.38979999999999998</v>
      </c>
      <c r="U18" s="162">
        <f t="shared" si="7"/>
        <v>1.68</v>
      </c>
      <c r="V18" s="152"/>
      <c r="W18" s="152"/>
      <c r="X18" s="152"/>
      <c r="Y18" s="152"/>
      <c r="Z18" s="152"/>
      <c r="AA18" s="152"/>
      <c r="AB18" s="152"/>
      <c r="AC18" s="152"/>
      <c r="AD18" s="152"/>
      <c r="AE18" s="152" t="s">
        <v>119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22.5" outlineLevel="1" x14ac:dyDescent="0.2">
      <c r="A19" s="153">
        <v>11</v>
      </c>
      <c r="B19" s="159" t="s">
        <v>133</v>
      </c>
      <c r="C19" s="193" t="s">
        <v>136</v>
      </c>
      <c r="D19" s="161" t="s">
        <v>124</v>
      </c>
      <c r="E19" s="167">
        <v>4.3</v>
      </c>
      <c r="F19" s="169">
        <f t="shared" si="0"/>
        <v>0</v>
      </c>
      <c r="G19" s="169">
        <f t="shared" si="1"/>
        <v>0</v>
      </c>
      <c r="H19" s="170"/>
      <c r="I19" s="169">
        <f t="shared" si="2"/>
        <v>0</v>
      </c>
      <c r="J19" s="170"/>
      <c r="K19" s="169">
        <f t="shared" si="3"/>
        <v>0</v>
      </c>
      <c r="L19" s="169">
        <v>21</v>
      </c>
      <c r="M19" s="169">
        <f t="shared" si="4"/>
        <v>0</v>
      </c>
      <c r="N19" s="162">
        <v>0</v>
      </c>
      <c r="O19" s="162">
        <f t="shared" si="5"/>
        <v>0</v>
      </c>
      <c r="P19" s="162">
        <v>0</v>
      </c>
      <c r="Q19" s="162">
        <f t="shared" si="6"/>
        <v>0</v>
      </c>
      <c r="R19" s="162"/>
      <c r="S19" s="162"/>
      <c r="T19" s="163">
        <v>0.38979999999999998</v>
      </c>
      <c r="U19" s="162">
        <f t="shared" si="7"/>
        <v>1.68</v>
      </c>
      <c r="V19" s="152"/>
      <c r="W19" s="152"/>
      <c r="X19" s="152"/>
      <c r="Y19" s="152"/>
      <c r="Z19" s="152"/>
      <c r="AA19" s="152"/>
      <c r="AB19" s="152"/>
      <c r="AC19" s="152"/>
      <c r="AD19" s="152"/>
      <c r="AE19" s="152" t="s">
        <v>119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22.5" outlineLevel="1" x14ac:dyDescent="0.2">
      <c r="A20" s="153">
        <v>12</v>
      </c>
      <c r="B20" s="159" t="s">
        <v>133</v>
      </c>
      <c r="C20" s="193" t="s">
        <v>137</v>
      </c>
      <c r="D20" s="161" t="s">
        <v>124</v>
      </c>
      <c r="E20" s="167">
        <v>1.95</v>
      </c>
      <c r="F20" s="169">
        <f t="shared" si="0"/>
        <v>0</v>
      </c>
      <c r="G20" s="169">
        <f t="shared" si="1"/>
        <v>0</v>
      </c>
      <c r="H20" s="170"/>
      <c r="I20" s="169">
        <f t="shared" si="2"/>
        <v>0</v>
      </c>
      <c r="J20" s="170"/>
      <c r="K20" s="169">
        <f t="shared" si="3"/>
        <v>0</v>
      </c>
      <c r="L20" s="169">
        <v>21</v>
      </c>
      <c r="M20" s="169">
        <f t="shared" si="4"/>
        <v>0</v>
      </c>
      <c r="N20" s="162">
        <v>0</v>
      </c>
      <c r="O20" s="162">
        <f t="shared" si="5"/>
        <v>0</v>
      </c>
      <c r="P20" s="162">
        <v>0</v>
      </c>
      <c r="Q20" s="162">
        <f t="shared" si="6"/>
        <v>0</v>
      </c>
      <c r="R20" s="162"/>
      <c r="S20" s="162"/>
      <c r="T20" s="163">
        <v>0.38979999999999998</v>
      </c>
      <c r="U20" s="162">
        <f t="shared" si="7"/>
        <v>0.76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 t="s">
        <v>119</v>
      </c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22.5" outlineLevel="1" x14ac:dyDescent="0.2">
      <c r="A21" s="153">
        <v>13</v>
      </c>
      <c r="B21" s="159" t="s">
        <v>133</v>
      </c>
      <c r="C21" s="193" t="s">
        <v>138</v>
      </c>
      <c r="D21" s="161" t="s">
        <v>124</v>
      </c>
      <c r="E21" s="167">
        <v>1.7</v>
      </c>
      <c r="F21" s="169">
        <f t="shared" si="0"/>
        <v>0</v>
      </c>
      <c r="G21" s="169">
        <f t="shared" si="1"/>
        <v>0</v>
      </c>
      <c r="H21" s="170"/>
      <c r="I21" s="169">
        <f t="shared" si="2"/>
        <v>0</v>
      </c>
      <c r="J21" s="170"/>
      <c r="K21" s="169">
        <f t="shared" si="3"/>
        <v>0</v>
      </c>
      <c r="L21" s="169">
        <v>21</v>
      </c>
      <c r="M21" s="169">
        <f t="shared" si="4"/>
        <v>0</v>
      </c>
      <c r="N21" s="162">
        <v>0</v>
      </c>
      <c r="O21" s="162">
        <f t="shared" si="5"/>
        <v>0</v>
      </c>
      <c r="P21" s="162">
        <v>0</v>
      </c>
      <c r="Q21" s="162">
        <f t="shared" si="6"/>
        <v>0</v>
      </c>
      <c r="R21" s="162"/>
      <c r="S21" s="162"/>
      <c r="T21" s="163">
        <v>0.38979999999999998</v>
      </c>
      <c r="U21" s="162">
        <f t="shared" si="7"/>
        <v>0.66</v>
      </c>
      <c r="V21" s="152"/>
      <c r="W21" s="152"/>
      <c r="X21" s="152"/>
      <c r="Y21" s="152"/>
      <c r="Z21" s="152"/>
      <c r="AA21" s="152"/>
      <c r="AB21" s="152"/>
      <c r="AC21" s="152"/>
      <c r="AD21" s="152"/>
      <c r="AE21" s="152" t="s">
        <v>119</v>
      </c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22.5" outlineLevel="1" x14ac:dyDescent="0.2">
      <c r="A22" s="153">
        <v>14</v>
      </c>
      <c r="B22" s="159" t="s">
        <v>139</v>
      </c>
      <c r="C22" s="193" t="s">
        <v>140</v>
      </c>
      <c r="D22" s="161" t="s">
        <v>124</v>
      </c>
      <c r="E22" s="167">
        <v>4.3</v>
      </c>
      <c r="F22" s="169">
        <f t="shared" si="0"/>
        <v>0</v>
      </c>
      <c r="G22" s="169">
        <f t="shared" si="1"/>
        <v>0</v>
      </c>
      <c r="H22" s="170"/>
      <c r="I22" s="169">
        <f t="shared" si="2"/>
        <v>0</v>
      </c>
      <c r="J22" s="170"/>
      <c r="K22" s="169">
        <f t="shared" si="3"/>
        <v>0</v>
      </c>
      <c r="L22" s="169">
        <v>21</v>
      </c>
      <c r="M22" s="169">
        <f t="shared" si="4"/>
        <v>0</v>
      </c>
      <c r="N22" s="162">
        <v>0</v>
      </c>
      <c r="O22" s="162">
        <f t="shared" si="5"/>
        <v>0</v>
      </c>
      <c r="P22" s="162">
        <v>0</v>
      </c>
      <c r="Q22" s="162">
        <f t="shared" si="6"/>
        <v>0</v>
      </c>
      <c r="R22" s="162"/>
      <c r="S22" s="162"/>
      <c r="T22" s="163">
        <v>0.34499999999999997</v>
      </c>
      <c r="U22" s="162">
        <f t="shared" si="7"/>
        <v>1.48</v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 t="s">
        <v>119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ht="22.5" outlineLevel="1" x14ac:dyDescent="0.2">
      <c r="A23" s="153">
        <v>15</v>
      </c>
      <c r="B23" s="159" t="s">
        <v>139</v>
      </c>
      <c r="C23" s="193" t="s">
        <v>141</v>
      </c>
      <c r="D23" s="161" t="s">
        <v>124</v>
      </c>
      <c r="E23" s="167">
        <v>4.3</v>
      </c>
      <c r="F23" s="169">
        <f t="shared" si="0"/>
        <v>0</v>
      </c>
      <c r="G23" s="169">
        <f t="shared" si="1"/>
        <v>0</v>
      </c>
      <c r="H23" s="170"/>
      <c r="I23" s="169">
        <f t="shared" si="2"/>
        <v>0</v>
      </c>
      <c r="J23" s="170"/>
      <c r="K23" s="169">
        <f t="shared" si="3"/>
        <v>0</v>
      </c>
      <c r="L23" s="169">
        <v>21</v>
      </c>
      <c r="M23" s="169">
        <f t="shared" si="4"/>
        <v>0</v>
      </c>
      <c r="N23" s="162">
        <v>0</v>
      </c>
      <c r="O23" s="162">
        <f t="shared" si="5"/>
        <v>0</v>
      </c>
      <c r="P23" s="162">
        <v>0</v>
      </c>
      <c r="Q23" s="162">
        <f t="shared" si="6"/>
        <v>0</v>
      </c>
      <c r="R23" s="162"/>
      <c r="S23" s="162"/>
      <c r="T23" s="163">
        <v>0.34499999999999997</v>
      </c>
      <c r="U23" s="162">
        <f t="shared" si="7"/>
        <v>1.48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 t="s">
        <v>119</v>
      </c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22.5" outlineLevel="1" x14ac:dyDescent="0.2">
      <c r="A24" s="153">
        <v>16</v>
      </c>
      <c r="B24" s="159" t="s">
        <v>139</v>
      </c>
      <c r="C24" s="193" t="s">
        <v>142</v>
      </c>
      <c r="D24" s="161" t="s">
        <v>124</v>
      </c>
      <c r="E24" s="167">
        <v>1.95</v>
      </c>
      <c r="F24" s="169">
        <f t="shared" si="0"/>
        <v>0</v>
      </c>
      <c r="G24" s="169">
        <f t="shared" si="1"/>
        <v>0</v>
      </c>
      <c r="H24" s="170"/>
      <c r="I24" s="169">
        <f t="shared" si="2"/>
        <v>0</v>
      </c>
      <c r="J24" s="170"/>
      <c r="K24" s="169">
        <f t="shared" si="3"/>
        <v>0</v>
      </c>
      <c r="L24" s="169">
        <v>21</v>
      </c>
      <c r="M24" s="169">
        <f t="shared" si="4"/>
        <v>0</v>
      </c>
      <c r="N24" s="162">
        <v>0</v>
      </c>
      <c r="O24" s="162">
        <f t="shared" si="5"/>
        <v>0</v>
      </c>
      <c r="P24" s="162">
        <v>0</v>
      </c>
      <c r="Q24" s="162">
        <f t="shared" si="6"/>
        <v>0</v>
      </c>
      <c r="R24" s="162"/>
      <c r="S24" s="162"/>
      <c r="T24" s="163">
        <v>0.34499999999999997</v>
      </c>
      <c r="U24" s="162">
        <f t="shared" si="7"/>
        <v>0.67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 t="s">
        <v>119</v>
      </c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2.5" outlineLevel="1" x14ac:dyDescent="0.2">
      <c r="A25" s="153">
        <v>17</v>
      </c>
      <c r="B25" s="159" t="s">
        <v>139</v>
      </c>
      <c r="C25" s="193" t="s">
        <v>143</v>
      </c>
      <c r="D25" s="161" t="s">
        <v>124</v>
      </c>
      <c r="E25" s="167">
        <v>1.7</v>
      </c>
      <c r="F25" s="169">
        <f t="shared" si="0"/>
        <v>0</v>
      </c>
      <c r="G25" s="169">
        <f t="shared" si="1"/>
        <v>0</v>
      </c>
      <c r="H25" s="170"/>
      <c r="I25" s="169">
        <f t="shared" si="2"/>
        <v>0</v>
      </c>
      <c r="J25" s="170"/>
      <c r="K25" s="169">
        <f t="shared" si="3"/>
        <v>0</v>
      </c>
      <c r="L25" s="169">
        <v>21</v>
      </c>
      <c r="M25" s="169">
        <f t="shared" si="4"/>
        <v>0</v>
      </c>
      <c r="N25" s="162">
        <v>0</v>
      </c>
      <c r="O25" s="162">
        <f t="shared" si="5"/>
        <v>0</v>
      </c>
      <c r="P25" s="162">
        <v>0</v>
      </c>
      <c r="Q25" s="162">
        <f t="shared" si="6"/>
        <v>0</v>
      </c>
      <c r="R25" s="162"/>
      <c r="S25" s="162"/>
      <c r="T25" s="163">
        <v>0.34499999999999997</v>
      </c>
      <c r="U25" s="162">
        <f t="shared" si="7"/>
        <v>0.59</v>
      </c>
      <c r="V25" s="152"/>
      <c r="W25" s="152"/>
      <c r="X25" s="152"/>
      <c r="Y25" s="152"/>
      <c r="Z25" s="152"/>
      <c r="AA25" s="152"/>
      <c r="AB25" s="152"/>
      <c r="AC25" s="152"/>
      <c r="AD25" s="152"/>
      <c r="AE25" s="152" t="s">
        <v>119</v>
      </c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22.5" outlineLevel="1" x14ac:dyDescent="0.2">
      <c r="A26" s="153">
        <v>18</v>
      </c>
      <c r="B26" s="159" t="s">
        <v>144</v>
      </c>
      <c r="C26" s="193" t="s">
        <v>145</v>
      </c>
      <c r="D26" s="161" t="s">
        <v>124</v>
      </c>
      <c r="E26" s="167">
        <v>4.3</v>
      </c>
      <c r="F26" s="169">
        <f t="shared" si="0"/>
        <v>0</v>
      </c>
      <c r="G26" s="169">
        <f t="shared" si="1"/>
        <v>0</v>
      </c>
      <c r="H26" s="170"/>
      <c r="I26" s="169">
        <f t="shared" si="2"/>
        <v>0</v>
      </c>
      <c r="J26" s="170"/>
      <c r="K26" s="169">
        <f t="shared" si="3"/>
        <v>0</v>
      </c>
      <c r="L26" s="169">
        <v>21</v>
      </c>
      <c r="M26" s="169">
        <f t="shared" si="4"/>
        <v>0</v>
      </c>
      <c r="N26" s="162">
        <v>0</v>
      </c>
      <c r="O26" s="162">
        <f t="shared" si="5"/>
        <v>0</v>
      </c>
      <c r="P26" s="162">
        <v>0</v>
      </c>
      <c r="Q26" s="162">
        <f t="shared" si="6"/>
        <v>0</v>
      </c>
      <c r="R26" s="162"/>
      <c r="S26" s="162"/>
      <c r="T26" s="163">
        <v>1.0999999999999999E-2</v>
      </c>
      <c r="U26" s="162">
        <f t="shared" si="7"/>
        <v>0.05</v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 t="s">
        <v>119</v>
      </c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22.5" outlineLevel="1" x14ac:dyDescent="0.2">
      <c r="A27" s="153">
        <v>19</v>
      </c>
      <c r="B27" s="159" t="s">
        <v>144</v>
      </c>
      <c r="C27" s="193" t="s">
        <v>146</v>
      </c>
      <c r="D27" s="161" t="s">
        <v>124</v>
      </c>
      <c r="E27" s="167">
        <v>4.3</v>
      </c>
      <c r="F27" s="169">
        <f t="shared" si="0"/>
        <v>0</v>
      </c>
      <c r="G27" s="169">
        <f t="shared" si="1"/>
        <v>0</v>
      </c>
      <c r="H27" s="170"/>
      <c r="I27" s="169">
        <f t="shared" si="2"/>
        <v>0</v>
      </c>
      <c r="J27" s="170"/>
      <c r="K27" s="169">
        <f t="shared" si="3"/>
        <v>0</v>
      </c>
      <c r="L27" s="169">
        <v>21</v>
      </c>
      <c r="M27" s="169">
        <f t="shared" si="4"/>
        <v>0</v>
      </c>
      <c r="N27" s="162">
        <v>0</v>
      </c>
      <c r="O27" s="162">
        <f t="shared" si="5"/>
        <v>0</v>
      </c>
      <c r="P27" s="162">
        <v>0</v>
      </c>
      <c r="Q27" s="162">
        <f t="shared" si="6"/>
        <v>0</v>
      </c>
      <c r="R27" s="162"/>
      <c r="S27" s="162"/>
      <c r="T27" s="163">
        <v>1.0999999999999999E-2</v>
      </c>
      <c r="U27" s="162">
        <f t="shared" si="7"/>
        <v>0.05</v>
      </c>
      <c r="V27" s="152"/>
      <c r="W27" s="152"/>
      <c r="X27" s="152"/>
      <c r="Y27" s="152"/>
      <c r="Z27" s="152"/>
      <c r="AA27" s="152"/>
      <c r="AB27" s="152"/>
      <c r="AC27" s="152"/>
      <c r="AD27" s="152"/>
      <c r="AE27" s="152" t="s">
        <v>119</v>
      </c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ht="22.5" outlineLevel="1" x14ac:dyDescent="0.2">
      <c r="A28" s="153">
        <v>20</v>
      </c>
      <c r="B28" s="159" t="s">
        <v>144</v>
      </c>
      <c r="C28" s="193" t="s">
        <v>147</v>
      </c>
      <c r="D28" s="161" t="s">
        <v>124</v>
      </c>
      <c r="E28" s="167">
        <v>1.95</v>
      </c>
      <c r="F28" s="169">
        <f t="shared" si="0"/>
        <v>0</v>
      </c>
      <c r="G28" s="169">
        <f t="shared" si="1"/>
        <v>0</v>
      </c>
      <c r="H28" s="170"/>
      <c r="I28" s="169">
        <f t="shared" si="2"/>
        <v>0</v>
      </c>
      <c r="J28" s="170"/>
      <c r="K28" s="169">
        <f t="shared" si="3"/>
        <v>0</v>
      </c>
      <c r="L28" s="169">
        <v>21</v>
      </c>
      <c r="M28" s="169">
        <f t="shared" si="4"/>
        <v>0</v>
      </c>
      <c r="N28" s="162">
        <v>0</v>
      </c>
      <c r="O28" s="162">
        <f t="shared" si="5"/>
        <v>0</v>
      </c>
      <c r="P28" s="162">
        <v>0</v>
      </c>
      <c r="Q28" s="162">
        <f t="shared" si="6"/>
        <v>0</v>
      </c>
      <c r="R28" s="162"/>
      <c r="S28" s="162"/>
      <c r="T28" s="163">
        <v>1.0999999999999999E-2</v>
      </c>
      <c r="U28" s="162">
        <f t="shared" si="7"/>
        <v>0.02</v>
      </c>
      <c r="V28" s="152"/>
      <c r="W28" s="152"/>
      <c r="X28" s="152"/>
      <c r="Y28" s="152"/>
      <c r="Z28" s="152"/>
      <c r="AA28" s="152"/>
      <c r="AB28" s="152"/>
      <c r="AC28" s="152"/>
      <c r="AD28" s="152"/>
      <c r="AE28" s="152" t="s">
        <v>119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ht="22.5" outlineLevel="1" x14ac:dyDescent="0.2">
      <c r="A29" s="153">
        <v>21</v>
      </c>
      <c r="B29" s="159" t="s">
        <v>144</v>
      </c>
      <c r="C29" s="193" t="s">
        <v>148</v>
      </c>
      <c r="D29" s="161" t="s">
        <v>124</v>
      </c>
      <c r="E29" s="167">
        <v>1.7</v>
      </c>
      <c r="F29" s="169">
        <f t="shared" si="0"/>
        <v>0</v>
      </c>
      <c r="G29" s="169">
        <f t="shared" si="1"/>
        <v>0</v>
      </c>
      <c r="H29" s="170"/>
      <c r="I29" s="169">
        <f t="shared" si="2"/>
        <v>0</v>
      </c>
      <c r="J29" s="170"/>
      <c r="K29" s="169">
        <f t="shared" si="3"/>
        <v>0</v>
      </c>
      <c r="L29" s="169">
        <v>21</v>
      </c>
      <c r="M29" s="169">
        <f t="shared" si="4"/>
        <v>0</v>
      </c>
      <c r="N29" s="162">
        <v>0</v>
      </c>
      <c r="O29" s="162">
        <f t="shared" si="5"/>
        <v>0</v>
      </c>
      <c r="P29" s="162">
        <v>0</v>
      </c>
      <c r="Q29" s="162">
        <f t="shared" si="6"/>
        <v>0</v>
      </c>
      <c r="R29" s="162"/>
      <c r="S29" s="162"/>
      <c r="T29" s="163">
        <v>1.0999999999999999E-2</v>
      </c>
      <c r="U29" s="162">
        <f t="shared" si="7"/>
        <v>0.02</v>
      </c>
      <c r="V29" s="152"/>
      <c r="W29" s="152"/>
      <c r="X29" s="152"/>
      <c r="Y29" s="152"/>
      <c r="Z29" s="152"/>
      <c r="AA29" s="152"/>
      <c r="AB29" s="152"/>
      <c r="AC29" s="152"/>
      <c r="AD29" s="152"/>
      <c r="AE29" s="152" t="s">
        <v>119</v>
      </c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53">
        <v>22</v>
      </c>
      <c r="B30" s="159" t="s">
        <v>149</v>
      </c>
      <c r="C30" s="193" t="s">
        <v>150</v>
      </c>
      <c r="D30" s="161" t="s">
        <v>124</v>
      </c>
      <c r="E30" s="167">
        <v>4.3</v>
      </c>
      <c r="F30" s="169">
        <f t="shared" si="0"/>
        <v>0</v>
      </c>
      <c r="G30" s="169">
        <f t="shared" si="1"/>
        <v>0</v>
      </c>
      <c r="H30" s="170"/>
      <c r="I30" s="169">
        <f t="shared" si="2"/>
        <v>0</v>
      </c>
      <c r="J30" s="170"/>
      <c r="K30" s="169">
        <f t="shared" si="3"/>
        <v>0</v>
      </c>
      <c r="L30" s="169">
        <v>21</v>
      </c>
      <c r="M30" s="169">
        <f t="shared" si="4"/>
        <v>0</v>
      </c>
      <c r="N30" s="162">
        <v>0</v>
      </c>
      <c r="O30" s="162">
        <f t="shared" si="5"/>
        <v>0</v>
      </c>
      <c r="P30" s="162">
        <v>0</v>
      </c>
      <c r="Q30" s="162">
        <f t="shared" si="6"/>
        <v>0</v>
      </c>
      <c r="R30" s="162"/>
      <c r="S30" s="162"/>
      <c r="T30" s="163">
        <v>0</v>
      </c>
      <c r="U30" s="162">
        <f t="shared" si="7"/>
        <v>0</v>
      </c>
      <c r="V30" s="152"/>
      <c r="W30" s="152"/>
      <c r="X30" s="152"/>
      <c r="Y30" s="152"/>
      <c r="Z30" s="152"/>
      <c r="AA30" s="152"/>
      <c r="AB30" s="152"/>
      <c r="AC30" s="152"/>
      <c r="AD30" s="152"/>
      <c r="AE30" s="152" t="s">
        <v>119</v>
      </c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53">
        <v>23</v>
      </c>
      <c r="B31" s="159" t="s">
        <v>149</v>
      </c>
      <c r="C31" s="193" t="s">
        <v>151</v>
      </c>
      <c r="D31" s="161" t="s">
        <v>124</v>
      </c>
      <c r="E31" s="167">
        <v>4.3</v>
      </c>
      <c r="F31" s="169">
        <f t="shared" si="0"/>
        <v>0</v>
      </c>
      <c r="G31" s="169">
        <f t="shared" si="1"/>
        <v>0</v>
      </c>
      <c r="H31" s="170"/>
      <c r="I31" s="169">
        <f t="shared" si="2"/>
        <v>0</v>
      </c>
      <c r="J31" s="170"/>
      <c r="K31" s="169">
        <f t="shared" si="3"/>
        <v>0</v>
      </c>
      <c r="L31" s="169">
        <v>21</v>
      </c>
      <c r="M31" s="169">
        <f t="shared" si="4"/>
        <v>0</v>
      </c>
      <c r="N31" s="162">
        <v>0</v>
      </c>
      <c r="O31" s="162">
        <f t="shared" si="5"/>
        <v>0</v>
      </c>
      <c r="P31" s="162">
        <v>0</v>
      </c>
      <c r="Q31" s="162">
        <f t="shared" si="6"/>
        <v>0</v>
      </c>
      <c r="R31" s="162"/>
      <c r="S31" s="162"/>
      <c r="T31" s="163">
        <v>0</v>
      </c>
      <c r="U31" s="162">
        <f t="shared" si="7"/>
        <v>0</v>
      </c>
      <c r="V31" s="152"/>
      <c r="W31" s="152"/>
      <c r="X31" s="152"/>
      <c r="Y31" s="152"/>
      <c r="Z31" s="152"/>
      <c r="AA31" s="152"/>
      <c r="AB31" s="152"/>
      <c r="AC31" s="152"/>
      <c r="AD31" s="152"/>
      <c r="AE31" s="152" t="s">
        <v>119</v>
      </c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53">
        <v>24</v>
      </c>
      <c r="B32" s="159" t="s">
        <v>149</v>
      </c>
      <c r="C32" s="193" t="s">
        <v>152</v>
      </c>
      <c r="D32" s="161" t="s">
        <v>124</v>
      </c>
      <c r="E32" s="167">
        <v>1.95</v>
      </c>
      <c r="F32" s="169">
        <f t="shared" si="0"/>
        <v>0</v>
      </c>
      <c r="G32" s="169">
        <f t="shared" si="1"/>
        <v>0</v>
      </c>
      <c r="H32" s="170"/>
      <c r="I32" s="169">
        <f t="shared" si="2"/>
        <v>0</v>
      </c>
      <c r="J32" s="170"/>
      <c r="K32" s="169">
        <f t="shared" si="3"/>
        <v>0</v>
      </c>
      <c r="L32" s="169">
        <v>21</v>
      </c>
      <c r="M32" s="169">
        <f t="shared" si="4"/>
        <v>0</v>
      </c>
      <c r="N32" s="162">
        <v>0</v>
      </c>
      <c r="O32" s="162">
        <f t="shared" si="5"/>
        <v>0</v>
      </c>
      <c r="P32" s="162">
        <v>0</v>
      </c>
      <c r="Q32" s="162">
        <f t="shared" si="6"/>
        <v>0</v>
      </c>
      <c r="R32" s="162"/>
      <c r="S32" s="162"/>
      <c r="T32" s="163">
        <v>0</v>
      </c>
      <c r="U32" s="162">
        <f t="shared" si="7"/>
        <v>0</v>
      </c>
      <c r="V32" s="152"/>
      <c r="W32" s="152"/>
      <c r="X32" s="152"/>
      <c r="Y32" s="152"/>
      <c r="Z32" s="152"/>
      <c r="AA32" s="152"/>
      <c r="AB32" s="152"/>
      <c r="AC32" s="152"/>
      <c r="AD32" s="152"/>
      <c r="AE32" s="152" t="s">
        <v>119</v>
      </c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53">
        <v>25</v>
      </c>
      <c r="B33" s="159" t="s">
        <v>149</v>
      </c>
      <c r="C33" s="193" t="s">
        <v>153</v>
      </c>
      <c r="D33" s="161" t="s">
        <v>124</v>
      </c>
      <c r="E33" s="167">
        <v>1.7</v>
      </c>
      <c r="F33" s="169">
        <f t="shared" si="0"/>
        <v>0</v>
      </c>
      <c r="G33" s="169">
        <f t="shared" si="1"/>
        <v>0</v>
      </c>
      <c r="H33" s="170"/>
      <c r="I33" s="169">
        <f t="shared" si="2"/>
        <v>0</v>
      </c>
      <c r="J33" s="170"/>
      <c r="K33" s="169">
        <f t="shared" si="3"/>
        <v>0</v>
      </c>
      <c r="L33" s="169">
        <v>21</v>
      </c>
      <c r="M33" s="169">
        <f t="shared" si="4"/>
        <v>0</v>
      </c>
      <c r="N33" s="162">
        <v>0</v>
      </c>
      <c r="O33" s="162">
        <f t="shared" si="5"/>
        <v>0</v>
      </c>
      <c r="P33" s="162">
        <v>0</v>
      </c>
      <c r="Q33" s="162">
        <f t="shared" si="6"/>
        <v>0</v>
      </c>
      <c r="R33" s="162"/>
      <c r="S33" s="162"/>
      <c r="T33" s="163">
        <v>0</v>
      </c>
      <c r="U33" s="162">
        <f t="shared" si="7"/>
        <v>0</v>
      </c>
      <c r="V33" s="152"/>
      <c r="W33" s="152"/>
      <c r="X33" s="152"/>
      <c r="Y33" s="152"/>
      <c r="Z33" s="152"/>
      <c r="AA33" s="152"/>
      <c r="AB33" s="152"/>
      <c r="AC33" s="152"/>
      <c r="AD33" s="152"/>
      <c r="AE33" s="152" t="s">
        <v>119</v>
      </c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x14ac:dyDescent="0.2">
      <c r="A34" s="154" t="s">
        <v>114</v>
      </c>
      <c r="B34" s="160" t="s">
        <v>59</v>
      </c>
      <c r="C34" s="194" t="s">
        <v>60</v>
      </c>
      <c r="D34" s="164"/>
      <c r="E34" s="168"/>
      <c r="F34" s="171"/>
      <c r="G34" s="171">
        <f>SUMIF(AE35:AE41,"&lt;&gt;NOR",G35:G41)</f>
        <v>0</v>
      </c>
      <c r="H34" s="171"/>
      <c r="I34" s="171">
        <f>SUM(I35:I41)</f>
        <v>0</v>
      </c>
      <c r="J34" s="171"/>
      <c r="K34" s="171">
        <f>SUM(K35:K41)</f>
        <v>0</v>
      </c>
      <c r="L34" s="171"/>
      <c r="M34" s="171">
        <f>SUM(M35:M41)</f>
        <v>0</v>
      </c>
      <c r="N34" s="165"/>
      <c r="O34" s="165">
        <f>SUM(O35:O41)</f>
        <v>40.865329999999993</v>
      </c>
      <c r="P34" s="165"/>
      <c r="Q34" s="165">
        <f>SUM(Q35:Q41)</f>
        <v>0</v>
      </c>
      <c r="R34" s="165"/>
      <c r="S34" s="165"/>
      <c r="T34" s="166"/>
      <c r="U34" s="165">
        <f>SUM(U35:U41)</f>
        <v>844.28</v>
      </c>
      <c r="AE34" t="s">
        <v>115</v>
      </c>
    </row>
    <row r="35" spans="1:60" ht="22.5" outlineLevel="1" x14ac:dyDescent="0.2">
      <c r="A35" s="153">
        <v>26</v>
      </c>
      <c r="B35" s="159" t="s">
        <v>154</v>
      </c>
      <c r="C35" s="193" t="s">
        <v>155</v>
      </c>
      <c r="D35" s="161" t="s">
        <v>124</v>
      </c>
      <c r="E35" s="167">
        <v>4.3</v>
      </c>
      <c r="F35" s="169">
        <f t="shared" ref="F35:F41" si="8">H35+J35</f>
        <v>0</v>
      </c>
      <c r="G35" s="169">
        <f t="shared" ref="G35:G41" si="9">ROUND(E35*F35,2)</f>
        <v>0</v>
      </c>
      <c r="H35" s="170"/>
      <c r="I35" s="169">
        <f t="shared" ref="I35:I41" si="10">ROUND(E35*H35,2)</f>
        <v>0</v>
      </c>
      <c r="J35" s="170"/>
      <c r="K35" s="169">
        <f t="shared" ref="K35:K41" si="11">ROUND(E35*J35,2)</f>
        <v>0</v>
      </c>
      <c r="L35" s="169">
        <v>21</v>
      </c>
      <c r="M35" s="169">
        <f t="shared" ref="M35:M41" si="12">G35*(1+L35/100)</f>
        <v>0</v>
      </c>
      <c r="N35" s="162">
        <v>3.1486999999999998</v>
      </c>
      <c r="O35" s="162">
        <f t="shared" ref="O35:O41" si="13">ROUND(E35*N35,5)</f>
        <v>13.53941</v>
      </c>
      <c r="P35" s="162">
        <v>0</v>
      </c>
      <c r="Q35" s="162">
        <f t="shared" ref="Q35:Q41" si="14">ROUND(E35*P35,5)</f>
        <v>0</v>
      </c>
      <c r="R35" s="162"/>
      <c r="S35" s="162"/>
      <c r="T35" s="163">
        <v>0.97</v>
      </c>
      <c r="U35" s="162">
        <f t="shared" ref="U35:U41" si="15">ROUND(E35*T35,2)</f>
        <v>4.17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 t="s">
        <v>119</v>
      </c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22.5" outlineLevel="1" x14ac:dyDescent="0.2">
      <c r="A36" s="153">
        <v>27</v>
      </c>
      <c r="B36" s="159" t="s">
        <v>154</v>
      </c>
      <c r="C36" s="193" t="s">
        <v>156</v>
      </c>
      <c r="D36" s="161" t="s">
        <v>124</v>
      </c>
      <c r="E36" s="167">
        <v>4.3</v>
      </c>
      <c r="F36" s="169">
        <f t="shared" si="8"/>
        <v>0</v>
      </c>
      <c r="G36" s="169">
        <f t="shared" si="9"/>
        <v>0</v>
      </c>
      <c r="H36" s="170"/>
      <c r="I36" s="169">
        <f t="shared" si="10"/>
        <v>0</v>
      </c>
      <c r="J36" s="170"/>
      <c r="K36" s="169">
        <f t="shared" si="11"/>
        <v>0</v>
      </c>
      <c r="L36" s="169">
        <v>21</v>
      </c>
      <c r="M36" s="169">
        <f t="shared" si="12"/>
        <v>0</v>
      </c>
      <c r="N36" s="162">
        <v>3.1486999999999998</v>
      </c>
      <c r="O36" s="162">
        <f t="shared" si="13"/>
        <v>13.53941</v>
      </c>
      <c r="P36" s="162">
        <v>0</v>
      </c>
      <c r="Q36" s="162">
        <f t="shared" si="14"/>
        <v>0</v>
      </c>
      <c r="R36" s="162"/>
      <c r="S36" s="162"/>
      <c r="T36" s="163">
        <v>0.97</v>
      </c>
      <c r="U36" s="162">
        <f t="shared" si="15"/>
        <v>4.17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 t="s">
        <v>119</v>
      </c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ht="22.5" outlineLevel="1" x14ac:dyDescent="0.2">
      <c r="A37" s="153">
        <v>28</v>
      </c>
      <c r="B37" s="159" t="s">
        <v>154</v>
      </c>
      <c r="C37" s="193" t="s">
        <v>157</v>
      </c>
      <c r="D37" s="161" t="s">
        <v>124</v>
      </c>
      <c r="E37" s="167">
        <v>1.95</v>
      </c>
      <c r="F37" s="169">
        <f t="shared" si="8"/>
        <v>0</v>
      </c>
      <c r="G37" s="169">
        <f t="shared" si="9"/>
        <v>0</v>
      </c>
      <c r="H37" s="170"/>
      <c r="I37" s="169">
        <f t="shared" si="10"/>
        <v>0</v>
      </c>
      <c r="J37" s="170"/>
      <c r="K37" s="169">
        <f t="shared" si="11"/>
        <v>0</v>
      </c>
      <c r="L37" s="169">
        <v>21</v>
      </c>
      <c r="M37" s="169">
        <f t="shared" si="12"/>
        <v>0</v>
      </c>
      <c r="N37" s="162">
        <v>3.1486999999999998</v>
      </c>
      <c r="O37" s="162">
        <f t="shared" si="13"/>
        <v>6.1399699999999999</v>
      </c>
      <c r="P37" s="162">
        <v>0</v>
      </c>
      <c r="Q37" s="162">
        <f t="shared" si="14"/>
        <v>0</v>
      </c>
      <c r="R37" s="162"/>
      <c r="S37" s="162"/>
      <c r="T37" s="163">
        <v>0.97</v>
      </c>
      <c r="U37" s="162">
        <f t="shared" si="15"/>
        <v>1.89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 t="s">
        <v>119</v>
      </c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ht="22.5" outlineLevel="1" x14ac:dyDescent="0.2">
      <c r="A38" s="153">
        <v>29</v>
      </c>
      <c r="B38" s="159" t="s">
        <v>154</v>
      </c>
      <c r="C38" s="193" t="s">
        <v>158</v>
      </c>
      <c r="D38" s="161" t="s">
        <v>124</v>
      </c>
      <c r="E38" s="167">
        <v>1.7</v>
      </c>
      <c r="F38" s="169">
        <f t="shared" si="8"/>
        <v>0</v>
      </c>
      <c r="G38" s="169">
        <f t="shared" si="9"/>
        <v>0</v>
      </c>
      <c r="H38" s="170"/>
      <c r="I38" s="169">
        <f t="shared" si="10"/>
        <v>0</v>
      </c>
      <c r="J38" s="170"/>
      <c r="K38" s="169">
        <f t="shared" si="11"/>
        <v>0</v>
      </c>
      <c r="L38" s="169">
        <v>21</v>
      </c>
      <c r="M38" s="169">
        <f t="shared" si="12"/>
        <v>0</v>
      </c>
      <c r="N38" s="162">
        <v>3.1486999999999998</v>
      </c>
      <c r="O38" s="162">
        <f t="shared" si="13"/>
        <v>5.3527899999999997</v>
      </c>
      <c r="P38" s="162">
        <v>0</v>
      </c>
      <c r="Q38" s="162">
        <f t="shared" si="14"/>
        <v>0</v>
      </c>
      <c r="R38" s="162"/>
      <c r="S38" s="162"/>
      <c r="T38" s="163">
        <v>0.97</v>
      </c>
      <c r="U38" s="162">
        <f t="shared" si="15"/>
        <v>1.65</v>
      </c>
      <c r="V38" s="152"/>
      <c r="W38" s="152"/>
      <c r="X38" s="152"/>
      <c r="Y38" s="152"/>
      <c r="Z38" s="152"/>
      <c r="AA38" s="152"/>
      <c r="AB38" s="152"/>
      <c r="AC38" s="152"/>
      <c r="AD38" s="152"/>
      <c r="AE38" s="152" t="s">
        <v>119</v>
      </c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ht="22.5" outlineLevel="1" x14ac:dyDescent="0.2">
      <c r="A39" s="153">
        <v>30</v>
      </c>
      <c r="B39" s="159" t="s">
        <v>159</v>
      </c>
      <c r="C39" s="193" t="s">
        <v>160</v>
      </c>
      <c r="D39" s="161" t="s">
        <v>118</v>
      </c>
      <c r="E39" s="167">
        <v>50</v>
      </c>
      <c r="F39" s="169">
        <f t="shared" si="8"/>
        <v>0</v>
      </c>
      <c r="G39" s="169">
        <f t="shared" si="9"/>
        <v>0</v>
      </c>
      <c r="H39" s="170"/>
      <c r="I39" s="169">
        <f t="shared" si="10"/>
        <v>0</v>
      </c>
      <c r="J39" s="170"/>
      <c r="K39" s="169">
        <f t="shared" si="11"/>
        <v>0</v>
      </c>
      <c r="L39" s="169">
        <v>21</v>
      </c>
      <c r="M39" s="169">
        <f t="shared" si="12"/>
        <v>0</v>
      </c>
      <c r="N39" s="162">
        <v>5.0000000000000002E-5</v>
      </c>
      <c r="O39" s="162">
        <f t="shared" si="13"/>
        <v>2.5000000000000001E-3</v>
      </c>
      <c r="P39" s="162">
        <v>0</v>
      </c>
      <c r="Q39" s="162">
        <f t="shared" si="14"/>
        <v>0</v>
      </c>
      <c r="R39" s="162"/>
      <c r="S39" s="162"/>
      <c r="T39" s="163">
        <v>15.231</v>
      </c>
      <c r="U39" s="162">
        <f t="shared" si="15"/>
        <v>761.55</v>
      </c>
      <c r="V39" s="152"/>
      <c r="W39" s="152"/>
      <c r="X39" s="152"/>
      <c r="Y39" s="152"/>
      <c r="Z39" s="152"/>
      <c r="AA39" s="152"/>
      <c r="AB39" s="152"/>
      <c r="AC39" s="152"/>
      <c r="AD39" s="152"/>
      <c r="AE39" s="152" t="s">
        <v>119</v>
      </c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53">
        <v>31</v>
      </c>
      <c r="B40" s="159" t="s">
        <v>161</v>
      </c>
      <c r="C40" s="193" t="s">
        <v>162</v>
      </c>
      <c r="D40" s="161" t="s">
        <v>118</v>
      </c>
      <c r="E40" s="167">
        <v>65</v>
      </c>
      <c r="F40" s="169">
        <f t="shared" si="8"/>
        <v>0</v>
      </c>
      <c r="G40" s="169">
        <f t="shared" si="9"/>
        <v>0</v>
      </c>
      <c r="H40" s="170"/>
      <c r="I40" s="169">
        <f t="shared" si="10"/>
        <v>0</v>
      </c>
      <c r="J40" s="170"/>
      <c r="K40" s="169">
        <f t="shared" si="11"/>
        <v>0</v>
      </c>
      <c r="L40" s="169">
        <v>21</v>
      </c>
      <c r="M40" s="169">
        <f t="shared" si="12"/>
        <v>0</v>
      </c>
      <c r="N40" s="162">
        <v>3.5249999999999997E-2</v>
      </c>
      <c r="O40" s="162">
        <f t="shared" si="13"/>
        <v>2.2912499999999998</v>
      </c>
      <c r="P40" s="162">
        <v>0</v>
      </c>
      <c r="Q40" s="162">
        <f t="shared" si="14"/>
        <v>0</v>
      </c>
      <c r="R40" s="162"/>
      <c r="S40" s="162"/>
      <c r="T40" s="163">
        <v>0.74</v>
      </c>
      <c r="U40" s="162">
        <f t="shared" si="15"/>
        <v>48.1</v>
      </c>
      <c r="V40" s="152"/>
      <c r="W40" s="152"/>
      <c r="X40" s="152"/>
      <c r="Y40" s="152"/>
      <c r="Z40" s="152"/>
      <c r="AA40" s="152"/>
      <c r="AB40" s="152"/>
      <c r="AC40" s="152"/>
      <c r="AD40" s="152"/>
      <c r="AE40" s="152" t="s">
        <v>119</v>
      </c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53">
        <v>32</v>
      </c>
      <c r="B41" s="159" t="s">
        <v>163</v>
      </c>
      <c r="C41" s="193" t="s">
        <v>164</v>
      </c>
      <c r="D41" s="161" t="s">
        <v>118</v>
      </c>
      <c r="E41" s="167">
        <v>65</v>
      </c>
      <c r="F41" s="169">
        <f t="shared" si="8"/>
        <v>0</v>
      </c>
      <c r="G41" s="169">
        <f t="shared" si="9"/>
        <v>0</v>
      </c>
      <c r="H41" s="170"/>
      <c r="I41" s="169">
        <f t="shared" si="10"/>
        <v>0</v>
      </c>
      <c r="J41" s="170"/>
      <c r="K41" s="169">
        <f t="shared" si="11"/>
        <v>0</v>
      </c>
      <c r="L41" s="169">
        <v>21</v>
      </c>
      <c r="M41" s="169">
        <f t="shared" si="12"/>
        <v>0</v>
      </c>
      <c r="N41" s="162">
        <v>0</v>
      </c>
      <c r="O41" s="162">
        <f t="shared" si="13"/>
        <v>0</v>
      </c>
      <c r="P41" s="162">
        <v>0</v>
      </c>
      <c r="Q41" s="162">
        <f t="shared" si="14"/>
        <v>0</v>
      </c>
      <c r="R41" s="162"/>
      <c r="S41" s="162"/>
      <c r="T41" s="163">
        <v>0.35</v>
      </c>
      <c r="U41" s="162">
        <f t="shared" si="15"/>
        <v>22.75</v>
      </c>
      <c r="V41" s="152"/>
      <c r="W41" s="152"/>
      <c r="X41" s="152"/>
      <c r="Y41" s="152"/>
      <c r="Z41" s="152"/>
      <c r="AA41" s="152"/>
      <c r="AB41" s="152"/>
      <c r="AC41" s="152"/>
      <c r="AD41" s="152"/>
      <c r="AE41" s="152" t="s">
        <v>119</v>
      </c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x14ac:dyDescent="0.2">
      <c r="A42" s="154" t="s">
        <v>114</v>
      </c>
      <c r="B42" s="160" t="s">
        <v>61</v>
      </c>
      <c r="C42" s="194" t="s">
        <v>62</v>
      </c>
      <c r="D42" s="164"/>
      <c r="E42" s="168"/>
      <c r="F42" s="171"/>
      <c r="G42" s="171">
        <f>SUMIF(AE43:AE54,"&lt;&gt;NOR",G43:G54)</f>
        <v>0</v>
      </c>
      <c r="H42" s="171"/>
      <c r="I42" s="171">
        <f>SUM(I43:I54)</f>
        <v>0</v>
      </c>
      <c r="J42" s="171"/>
      <c r="K42" s="171">
        <f>SUM(K43:K54)</f>
        <v>0</v>
      </c>
      <c r="L42" s="171"/>
      <c r="M42" s="171">
        <f>SUM(M43:M54)</f>
        <v>0</v>
      </c>
      <c r="N42" s="165"/>
      <c r="O42" s="165">
        <f>SUM(O43:O54)</f>
        <v>32.514749999999992</v>
      </c>
      <c r="P42" s="165"/>
      <c r="Q42" s="165">
        <f>SUM(Q43:Q54)</f>
        <v>0</v>
      </c>
      <c r="R42" s="165"/>
      <c r="S42" s="165"/>
      <c r="T42" s="166"/>
      <c r="U42" s="165">
        <f>SUM(U43:U54)</f>
        <v>80.61</v>
      </c>
      <c r="AE42" t="s">
        <v>115</v>
      </c>
    </row>
    <row r="43" spans="1:60" ht="22.5" outlineLevel="1" x14ac:dyDescent="0.2">
      <c r="A43" s="153">
        <v>33</v>
      </c>
      <c r="B43" s="159" t="s">
        <v>165</v>
      </c>
      <c r="C43" s="193" t="s">
        <v>166</v>
      </c>
      <c r="D43" s="161" t="s">
        <v>124</v>
      </c>
      <c r="E43" s="167">
        <v>1.5</v>
      </c>
      <c r="F43" s="169">
        <f t="shared" ref="F43:F54" si="16">H43+J43</f>
        <v>0</v>
      </c>
      <c r="G43" s="169">
        <f t="shared" ref="G43:G54" si="17">ROUND(E43*F43,2)</f>
        <v>0</v>
      </c>
      <c r="H43" s="170"/>
      <c r="I43" s="169">
        <f t="shared" ref="I43:I54" si="18">ROUND(E43*H43,2)</f>
        <v>0</v>
      </c>
      <c r="J43" s="170"/>
      <c r="K43" s="169">
        <f t="shared" ref="K43:K54" si="19">ROUND(E43*J43,2)</f>
        <v>0</v>
      </c>
      <c r="L43" s="169">
        <v>21</v>
      </c>
      <c r="M43" s="169">
        <f t="shared" ref="M43:M54" si="20">G43*(1+L43/100)</f>
        <v>0</v>
      </c>
      <c r="N43" s="162">
        <v>2.6565699999999999</v>
      </c>
      <c r="O43" s="162">
        <f t="shared" ref="O43:O54" si="21">ROUND(E43*N43,5)</f>
        <v>3.9848599999999998</v>
      </c>
      <c r="P43" s="162">
        <v>0</v>
      </c>
      <c r="Q43" s="162">
        <f t="shared" ref="Q43:Q54" si="22">ROUND(E43*P43,5)</f>
        <v>0</v>
      </c>
      <c r="R43" s="162"/>
      <c r="S43" s="162"/>
      <c r="T43" s="163">
        <v>4.3550000000000004</v>
      </c>
      <c r="U43" s="162">
        <f t="shared" ref="U43:U54" si="23">ROUND(E43*T43,2)</f>
        <v>6.53</v>
      </c>
      <c r="V43" s="152"/>
      <c r="W43" s="152"/>
      <c r="X43" s="152"/>
      <c r="Y43" s="152"/>
      <c r="Z43" s="152"/>
      <c r="AA43" s="152"/>
      <c r="AB43" s="152"/>
      <c r="AC43" s="152"/>
      <c r="AD43" s="152"/>
      <c r="AE43" s="152" t="s">
        <v>119</v>
      </c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22.5" outlineLevel="1" x14ac:dyDescent="0.2">
      <c r="A44" s="153">
        <v>34</v>
      </c>
      <c r="B44" s="159" t="s">
        <v>165</v>
      </c>
      <c r="C44" s="193" t="s">
        <v>167</v>
      </c>
      <c r="D44" s="161" t="s">
        <v>124</v>
      </c>
      <c r="E44" s="167">
        <v>4.0999999999999996</v>
      </c>
      <c r="F44" s="169">
        <f t="shared" si="16"/>
        <v>0</v>
      </c>
      <c r="G44" s="169">
        <f t="shared" si="17"/>
        <v>0</v>
      </c>
      <c r="H44" s="170"/>
      <c r="I44" s="169">
        <f t="shared" si="18"/>
        <v>0</v>
      </c>
      <c r="J44" s="170"/>
      <c r="K44" s="169">
        <f t="shared" si="19"/>
        <v>0</v>
      </c>
      <c r="L44" s="169">
        <v>21</v>
      </c>
      <c r="M44" s="169">
        <f t="shared" si="20"/>
        <v>0</v>
      </c>
      <c r="N44" s="162">
        <v>2.6565699999999999</v>
      </c>
      <c r="O44" s="162">
        <f t="shared" si="21"/>
        <v>10.89194</v>
      </c>
      <c r="P44" s="162">
        <v>0</v>
      </c>
      <c r="Q44" s="162">
        <f t="shared" si="22"/>
        <v>0</v>
      </c>
      <c r="R44" s="162"/>
      <c r="S44" s="162"/>
      <c r="T44" s="163">
        <v>4.3550000000000004</v>
      </c>
      <c r="U44" s="162">
        <f t="shared" si="23"/>
        <v>17.86</v>
      </c>
      <c r="V44" s="152"/>
      <c r="W44" s="152"/>
      <c r="X44" s="152"/>
      <c r="Y44" s="152"/>
      <c r="Z44" s="152"/>
      <c r="AA44" s="152"/>
      <c r="AB44" s="152"/>
      <c r="AC44" s="152"/>
      <c r="AD44" s="152"/>
      <c r="AE44" s="152" t="s">
        <v>119</v>
      </c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22.5" outlineLevel="1" x14ac:dyDescent="0.2">
      <c r="A45" s="153">
        <v>35</v>
      </c>
      <c r="B45" s="159" t="s">
        <v>165</v>
      </c>
      <c r="C45" s="193" t="s">
        <v>168</v>
      </c>
      <c r="D45" s="161" t="s">
        <v>124</v>
      </c>
      <c r="E45" s="167">
        <v>5.0999999999999996</v>
      </c>
      <c r="F45" s="169">
        <f t="shared" si="16"/>
        <v>0</v>
      </c>
      <c r="G45" s="169">
        <f t="shared" si="17"/>
        <v>0</v>
      </c>
      <c r="H45" s="170"/>
      <c r="I45" s="169">
        <f t="shared" si="18"/>
        <v>0</v>
      </c>
      <c r="J45" s="170"/>
      <c r="K45" s="169">
        <f t="shared" si="19"/>
        <v>0</v>
      </c>
      <c r="L45" s="169">
        <v>21</v>
      </c>
      <c r="M45" s="169">
        <f t="shared" si="20"/>
        <v>0</v>
      </c>
      <c r="N45" s="162">
        <v>2.6565699999999999</v>
      </c>
      <c r="O45" s="162">
        <f t="shared" si="21"/>
        <v>13.54851</v>
      </c>
      <c r="P45" s="162">
        <v>0</v>
      </c>
      <c r="Q45" s="162">
        <f t="shared" si="22"/>
        <v>0</v>
      </c>
      <c r="R45" s="162"/>
      <c r="S45" s="162"/>
      <c r="T45" s="163">
        <v>4.3550000000000004</v>
      </c>
      <c r="U45" s="162">
        <f t="shared" si="23"/>
        <v>22.21</v>
      </c>
      <c r="V45" s="152"/>
      <c r="W45" s="152"/>
      <c r="X45" s="152"/>
      <c r="Y45" s="152"/>
      <c r="Z45" s="152"/>
      <c r="AA45" s="152"/>
      <c r="AB45" s="152"/>
      <c r="AC45" s="152"/>
      <c r="AD45" s="152"/>
      <c r="AE45" s="152" t="s">
        <v>119</v>
      </c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 x14ac:dyDescent="0.2">
      <c r="A46" s="153">
        <v>36</v>
      </c>
      <c r="B46" s="159" t="s">
        <v>165</v>
      </c>
      <c r="C46" s="193" t="s">
        <v>169</v>
      </c>
      <c r="D46" s="161" t="s">
        <v>124</v>
      </c>
      <c r="E46" s="167">
        <v>1.2</v>
      </c>
      <c r="F46" s="169">
        <f t="shared" si="16"/>
        <v>0</v>
      </c>
      <c r="G46" s="169">
        <f t="shared" si="17"/>
        <v>0</v>
      </c>
      <c r="H46" s="170"/>
      <c r="I46" s="169">
        <f t="shared" si="18"/>
        <v>0</v>
      </c>
      <c r="J46" s="170"/>
      <c r="K46" s="169">
        <f t="shared" si="19"/>
        <v>0</v>
      </c>
      <c r="L46" s="169">
        <v>21</v>
      </c>
      <c r="M46" s="169">
        <f t="shared" si="20"/>
        <v>0</v>
      </c>
      <c r="N46" s="162">
        <v>2.6565699999999999</v>
      </c>
      <c r="O46" s="162">
        <f t="shared" si="21"/>
        <v>3.1878799999999998</v>
      </c>
      <c r="P46" s="162">
        <v>0</v>
      </c>
      <c r="Q46" s="162">
        <f t="shared" si="22"/>
        <v>0</v>
      </c>
      <c r="R46" s="162"/>
      <c r="S46" s="162"/>
      <c r="T46" s="163">
        <v>4.3550000000000004</v>
      </c>
      <c r="U46" s="162">
        <f t="shared" si="23"/>
        <v>5.23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2" t="s">
        <v>119</v>
      </c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22.5" outlineLevel="1" x14ac:dyDescent="0.2">
      <c r="A47" s="153">
        <v>37</v>
      </c>
      <c r="B47" s="159" t="s">
        <v>170</v>
      </c>
      <c r="C47" s="193" t="s">
        <v>171</v>
      </c>
      <c r="D47" s="161" t="s">
        <v>124</v>
      </c>
      <c r="E47" s="167">
        <v>1.5</v>
      </c>
      <c r="F47" s="169">
        <f t="shared" si="16"/>
        <v>0</v>
      </c>
      <c r="G47" s="169">
        <f t="shared" si="17"/>
        <v>0</v>
      </c>
      <c r="H47" s="170"/>
      <c r="I47" s="169">
        <f t="shared" si="18"/>
        <v>0</v>
      </c>
      <c r="J47" s="170"/>
      <c r="K47" s="169">
        <f t="shared" si="19"/>
        <v>0</v>
      </c>
      <c r="L47" s="169">
        <v>21</v>
      </c>
      <c r="M47" s="169">
        <f t="shared" si="20"/>
        <v>0</v>
      </c>
      <c r="N47" s="162">
        <v>0</v>
      </c>
      <c r="O47" s="162">
        <f t="shared" si="21"/>
        <v>0</v>
      </c>
      <c r="P47" s="162">
        <v>0</v>
      </c>
      <c r="Q47" s="162">
        <f t="shared" si="22"/>
        <v>0</v>
      </c>
      <c r="R47" s="162"/>
      <c r="S47" s="162"/>
      <c r="T47" s="163">
        <v>2.2970000000000002</v>
      </c>
      <c r="U47" s="162">
        <f t="shared" si="23"/>
        <v>3.45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 t="s">
        <v>119</v>
      </c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22.5" outlineLevel="1" x14ac:dyDescent="0.2">
      <c r="A48" s="153">
        <v>38</v>
      </c>
      <c r="B48" s="159" t="s">
        <v>170</v>
      </c>
      <c r="C48" s="193" t="s">
        <v>172</v>
      </c>
      <c r="D48" s="161" t="s">
        <v>124</v>
      </c>
      <c r="E48" s="167">
        <v>4.0999999999999996</v>
      </c>
      <c r="F48" s="169">
        <f t="shared" si="16"/>
        <v>0</v>
      </c>
      <c r="G48" s="169">
        <f t="shared" si="17"/>
        <v>0</v>
      </c>
      <c r="H48" s="170"/>
      <c r="I48" s="169">
        <f t="shared" si="18"/>
        <v>0</v>
      </c>
      <c r="J48" s="170"/>
      <c r="K48" s="169">
        <f t="shared" si="19"/>
        <v>0</v>
      </c>
      <c r="L48" s="169">
        <v>21</v>
      </c>
      <c r="M48" s="169">
        <f t="shared" si="20"/>
        <v>0</v>
      </c>
      <c r="N48" s="162">
        <v>0</v>
      </c>
      <c r="O48" s="162">
        <f t="shared" si="21"/>
        <v>0</v>
      </c>
      <c r="P48" s="162">
        <v>0</v>
      </c>
      <c r="Q48" s="162">
        <f t="shared" si="22"/>
        <v>0</v>
      </c>
      <c r="R48" s="162"/>
      <c r="S48" s="162"/>
      <c r="T48" s="163">
        <v>2.2970000000000002</v>
      </c>
      <c r="U48" s="162">
        <f t="shared" si="23"/>
        <v>9.42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 t="s">
        <v>119</v>
      </c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22.5" outlineLevel="1" x14ac:dyDescent="0.2">
      <c r="A49" s="153">
        <v>39</v>
      </c>
      <c r="B49" s="159" t="s">
        <v>170</v>
      </c>
      <c r="C49" s="193" t="s">
        <v>173</v>
      </c>
      <c r="D49" s="161" t="s">
        <v>124</v>
      </c>
      <c r="E49" s="167">
        <v>5.0999999999999996</v>
      </c>
      <c r="F49" s="169">
        <f t="shared" si="16"/>
        <v>0</v>
      </c>
      <c r="G49" s="169">
        <f t="shared" si="17"/>
        <v>0</v>
      </c>
      <c r="H49" s="170"/>
      <c r="I49" s="169">
        <f t="shared" si="18"/>
        <v>0</v>
      </c>
      <c r="J49" s="170"/>
      <c r="K49" s="169">
        <f t="shared" si="19"/>
        <v>0</v>
      </c>
      <c r="L49" s="169">
        <v>21</v>
      </c>
      <c r="M49" s="169">
        <f t="shared" si="20"/>
        <v>0</v>
      </c>
      <c r="N49" s="162">
        <v>0</v>
      </c>
      <c r="O49" s="162">
        <f t="shared" si="21"/>
        <v>0</v>
      </c>
      <c r="P49" s="162">
        <v>0</v>
      </c>
      <c r="Q49" s="162">
        <f t="shared" si="22"/>
        <v>0</v>
      </c>
      <c r="R49" s="162"/>
      <c r="S49" s="162"/>
      <c r="T49" s="163">
        <v>2.2970000000000002</v>
      </c>
      <c r="U49" s="162">
        <f t="shared" si="23"/>
        <v>11.71</v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2" t="s">
        <v>119</v>
      </c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ht="22.5" outlineLevel="1" x14ac:dyDescent="0.2">
      <c r="A50" s="153">
        <v>40</v>
      </c>
      <c r="B50" s="159" t="s">
        <v>170</v>
      </c>
      <c r="C50" s="193" t="s">
        <v>174</v>
      </c>
      <c r="D50" s="161" t="s">
        <v>124</v>
      </c>
      <c r="E50" s="167">
        <v>1.2</v>
      </c>
      <c r="F50" s="169">
        <f t="shared" si="16"/>
        <v>0</v>
      </c>
      <c r="G50" s="169">
        <f t="shared" si="17"/>
        <v>0</v>
      </c>
      <c r="H50" s="170"/>
      <c r="I50" s="169">
        <f t="shared" si="18"/>
        <v>0</v>
      </c>
      <c r="J50" s="170"/>
      <c r="K50" s="169">
        <f t="shared" si="19"/>
        <v>0</v>
      </c>
      <c r="L50" s="169">
        <v>21</v>
      </c>
      <c r="M50" s="169">
        <f t="shared" si="20"/>
        <v>0</v>
      </c>
      <c r="N50" s="162">
        <v>0</v>
      </c>
      <c r="O50" s="162">
        <f t="shared" si="21"/>
        <v>0</v>
      </c>
      <c r="P50" s="162">
        <v>0</v>
      </c>
      <c r="Q50" s="162">
        <f t="shared" si="22"/>
        <v>0</v>
      </c>
      <c r="R50" s="162"/>
      <c r="S50" s="162"/>
      <c r="T50" s="163">
        <v>2.2970000000000002</v>
      </c>
      <c r="U50" s="162">
        <f t="shared" si="23"/>
        <v>2.76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 t="s">
        <v>119</v>
      </c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ht="22.5" outlineLevel="1" x14ac:dyDescent="0.2">
      <c r="A51" s="153">
        <v>41</v>
      </c>
      <c r="B51" s="159" t="s">
        <v>175</v>
      </c>
      <c r="C51" s="193" t="s">
        <v>176</v>
      </c>
      <c r="D51" s="161" t="s">
        <v>118</v>
      </c>
      <c r="E51" s="167">
        <v>0.6</v>
      </c>
      <c r="F51" s="169">
        <f t="shared" si="16"/>
        <v>0</v>
      </c>
      <c r="G51" s="169">
        <f t="shared" si="17"/>
        <v>0</v>
      </c>
      <c r="H51" s="170"/>
      <c r="I51" s="169">
        <f t="shared" si="18"/>
        <v>0</v>
      </c>
      <c r="J51" s="170"/>
      <c r="K51" s="169">
        <f t="shared" si="19"/>
        <v>0</v>
      </c>
      <c r="L51" s="169">
        <v>21</v>
      </c>
      <c r="M51" s="169">
        <f t="shared" si="20"/>
        <v>0</v>
      </c>
      <c r="N51" s="162">
        <v>0.37564999999999998</v>
      </c>
      <c r="O51" s="162">
        <f t="shared" si="21"/>
        <v>0.22539000000000001</v>
      </c>
      <c r="P51" s="162">
        <v>0</v>
      </c>
      <c r="Q51" s="162">
        <f t="shared" si="22"/>
        <v>0</v>
      </c>
      <c r="R51" s="162"/>
      <c r="S51" s="162"/>
      <c r="T51" s="163">
        <v>0.59599999999999997</v>
      </c>
      <c r="U51" s="162">
        <f t="shared" si="23"/>
        <v>0.36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2" t="s">
        <v>119</v>
      </c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ht="22.5" outlineLevel="1" x14ac:dyDescent="0.2">
      <c r="A52" s="153">
        <v>42</v>
      </c>
      <c r="B52" s="159" t="s">
        <v>175</v>
      </c>
      <c r="C52" s="193" t="s">
        <v>177</v>
      </c>
      <c r="D52" s="161" t="s">
        <v>118</v>
      </c>
      <c r="E52" s="167">
        <v>0.6</v>
      </c>
      <c r="F52" s="169">
        <f t="shared" si="16"/>
        <v>0</v>
      </c>
      <c r="G52" s="169">
        <f t="shared" si="17"/>
        <v>0</v>
      </c>
      <c r="H52" s="170"/>
      <c r="I52" s="169">
        <f t="shared" si="18"/>
        <v>0</v>
      </c>
      <c r="J52" s="170"/>
      <c r="K52" s="169">
        <f t="shared" si="19"/>
        <v>0</v>
      </c>
      <c r="L52" s="169">
        <v>21</v>
      </c>
      <c r="M52" s="169">
        <f t="shared" si="20"/>
        <v>0</v>
      </c>
      <c r="N52" s="162">
        <v>0.37564999999999998</v>
      </c>
      <c r="O52" s="162">
        <f t="shared" si="21"/>
        <v>0.22539000000000001</v>
      </c>
      <c r="P52" s="162">
        <v>0</v>
      </c>
      <c r="Q52" s="162">
        <f t="shared" si="22"/>
        <v>0</v>
      </c>
      <c r="R52" s="162"/>
      <c r="S52" s="162"/>
      <c r="T52" s="163">
        <v>0.59599999999999997</v>
      </c>
      <c r="U52" s="162">
        <f t="shared" si="23"/>
        <v>0.36</v>
      </c>
      <c r="V52" s="152"/>
      <c r="W52" s="152"/>
      <c r="X52" s="152"/>
      <c r="Y52" s="152"/>
      <c r="Z52" s="152"/>
      <c r="AA52" s="152"/>
      <c r="AB52" s="152"/>
      <c r="AC52" s="152"/>
      <c r="AD52" s="152"/>
      <c r="AE52" s="152" t="s">
        <v>119</v>
      </c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ht="22.5" outlineLevel="1" x14ac:dyDescent="0.2">
      <c r="A53" s="153">
        <v>43</v>
      </c>
      <c r="B53" s="159" t="s">
        <v>175</v>
      </c>
      <c r="C53" s="193" t="s">
        <v>178</v>
      </c>
      <c r="D53" s="161" t="s">
        <v>118</v>
      </c>
      <c r="E53" s="167">
        <v>0.6</v>
      </c>
      <c r="F53" s="169">
        <f t="shared" si="16"/>
        <v>0</v>
      </c>
      <c r="G53" s="169">
        <f t="shared" si="17"/>
        <v>0</v>
      </c>
      <c r="H53" s="170"/>
      <c r="I53" s="169">
        <f t="shared" si="18"/>
        <v>0</v>
      </c>
      <c r="J53" s="170"/>
      <c r="K53" s="169">
        <f t="shared" si="19"/>
        <v>0</v>
      </c>
      <c r="L53" s="169">
        <v>21</v>
      </c>
      <c r="M53" s="169">
        <f t="shared" si="20"/>
        <v>0</v>
      </c>
      <c r="N53" s="162">
        <v>0.37564999999999998</v>
      </c>
      <c r="O53" s="162">
        <f t="shared" si="21"/>
        <v>0.22539000000000001</v>
      </c>
      <c r="P53" s="162">
        <v>0</v>
      </c>
      <c r="Q53" s="162">
        <f t="shared" si="22"/>
        <v>0</v>
      </c>
      <c r="R53" s="162"/>
      <c r="S53" s="162"/>
      <c r="T53" s="163">
        <v>0.59599999999999997</v>
      </c>
      <c r="U53" s="162">
        <f t="shared" si="23"/>
        <v>0.36</v>
      </c>
      <c r="V53" s="152"/>
      <c r="W53" s="152"/>
      <c r="X53" s="152"/>
      <c r="Y53" s="152"/>
      <c r="Z53" s="152"/>
      <c r="AA53" s="152"/>
      <c r="AB53" s="152"/>
      <c r="AC53" s="152"/>
      <c r="AD53" s="152"/>
      <c r="AE53" s="152" t="s">
        <v>119</v>
      </c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22.5" outlineLevel="1" x14ac:dyDescent="0.2">
      <c r="A54" s="153">
        <v>44</v>
      </c>
      <c r="B54" s="159" t="s">
        <v>175</v>
      </c>
      <c r="C54" s="193" t="s">
        <v>179</v>
      </c>
      <c r="D54" s="161" t="s">
        <v>118</v>
      </c>
      <c r="E54" s="167">
        <v>0.6</v>
      </c>
      <c r="F54" s="169">
        <f t="shared" si="16"/>
        <v>0</v>
      </c>
      <c r="G54" s="169">
        <f t="shared" si="17"/>
        <v>0</v>
      </c>
      <c r="H54" s="170"/>
      <c r="I54" s="169">
        <f t="shared" si="18"/>
        <v>0</v>
      </c>
      <c r="J54" s="170"/>
      <c r="K54" s="169">
        <f t="shared" si="19"/>
        <v>0</v>
      </c>
      <c r="L54" s="169">
        <v>21</v>
      </c>
      <c r="M54" s="169">
        <f t="shared" si="20"/>
        <v>0</v>
      </c>
      <c r="N54" s="162">
        <v>0.37564999999999998</v>
      </c>
      <c r="O54" s="162">
        <f t="shared" si="21"/>
        <v>0.22539000000000001</v>
      </c>
      <c r="P54" s="162">
        <v>0</v>
      </c>
      <c r="Q54" s="162">
        <f t="shared" si="22"/>
        <v>0</v>
      </c>
      <c r="R54" s="162"/>
      <c r="S54" s="162"/>
      <c r="T54" s="163">
        <v>0.59599999999999997</v>
      </c>
      <c r="U54" s="162">
        <f t="shared" si="23"/>
        <v>0.36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52" t="s">
        <v>119</v>
      </c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x14ac:dyDescent="0.2">
      <c r="A55" s="154" t="s">
        <v>114</v>
      </c>
      <c r="B55" s="160" t="s">
        <v>63</v>
      </c>
      <c r="C55" s="194" t="s">
        <v>64</v>
      </c>
      <c r="D55" s="164"/>
      <c r="E55" s="168"/>
      <c r="F55" s="171"/>
      <c r="G55" s="171">
        <f>SUMIF(AE56:AE70,"&lt;&gt;NOR",G56:G70)</f>
        <v>0</v>
      </c>
      <c r="H55" s="171"/>
      <c r="I55" s="171">
        <f>SUM(I56:I70)</f>
        <v>0</v>
      </c>
      <c r="J55" s="171"/>
      <c r="K55" s="171">
        <f>SUM(K56:K70)</f>
        <v>0</v>
      </c>
      <c r="L55" s="171"/>
      <c r="M55" s="171">
        <f>SUM(M56:M70)</f>
        <v>0</v>
      </c>
      <c r="N55" s="165"/>
      <c r="O55" s="165">
        <f>SUM(O56:O70)</f>
        <v>0.56320000000000003</v>
      </c>
      <c r="P55" s="165"/>
      <c r="Q55" s="165">
        <f>SUM(Q56:Q70)</f>
        <v>0</v>
      </c>
      <c r="R55" s="165"/>
      <c r="S55" s="165"/>
      <c r="T55" s="166"/>
      <c r="U55" s="165">
        <f>SUM(U56:U70)</f>
        <v>118.85</v>
      </c>
      <c r="AE55" t="s">
        <v>115</v>
      </c>
    </row>
    <row r="56" spans="1:60" ht="22.5" outlineLevel="1" x14ac:dyDescent="0.2">
      <c r="A56" s="153">
        <v>45</v>
      </c>
      <c r="B56" s="159" t="s">
        <v>180</v>
      </c>
      <c r="C56" s="193" t="s">
        <v>181</v>
      </c>
      <c r="D56" s="161" t="s">
        <v>182</v>
      </c>
      <c r="E56" s="167">
        <v>12.72</v>
      </c>
      <c r="F56" s="169">
        <f t="shared" ref="F56:F70" si="24">H56+J56</f>
        <v>0</v>
      </c>
      <c r="G56" s="169">
        <f t="shared" ref="G56:G70" si="25">ROUND(E56*F56,2)</f>
        <v>0</v>
      </c>
      <c r="H56" s="170"/>
      <c r="I56" s="169">
        <f t="shared" ref="I56:I70" si="26">ROUND(E56*H56,2)</f>
        <v>0</v>
      </c>
      <c r="J56" s="170"/>
      <c r="K56" s="169">
        <f t="shared" ref="K56:K70" si="27">ROUND(E56*J56,2)</f>
        <v>0</v>
      </c>
      <c r="L56" s="169">
        <v>21</v>
      </c>
      <c r="M56" s="169">
        <f t="shared" ref="M56:M70" si="28">G56*(1+L56/100)</f>
        <v>0</v>
      </c>
      <c r="N56" s="162">
        <v>5.8199999999999997E-3</v>
      </c>
      <c r="O56" s="162">
        <f t="shared" ref="O56:O70" si="29">ROUND(E56*N56,5)</f>
        <v>7.4029999999999999E-2</v>
      </c>
      <c r="P56" s="162">
        <v>0</v>
      </c>
      <c r="Q56" s="162">
        <f t="shared" ref="Q56:Q70" si="30">ROUND(E56*P56,5)</f>
        <v>0</v>
      </c>
      <c r="R56" s="162"/>
      <c r="S56" s="162"/>
      <c r="T56" s="163">
        <v>1.228</v>
      </c>
      <c r="U56" s="162">
        <f t="shared" ref="U56:U70" si="31">ROUND(E56*T56,2)</f>
        <v>15.62</v>
      </c>
      <c r="V56" s="152"/>
      <c r="W56" s="152"/>
      <c r="X56" s="152"/>
      <c r="Y56" s="152"/>
      <c r="Z56" s="152"/>
      <c r="AA56" s="152"/>
      <c r="AB56" s="152"/>
      <c r="AC56" s="152"/>
      <c r="AD56" s="152"/>
      <c r="AE56" s="152" t="s">
        <v>119</v>
      </c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22.5" outlineLevel="1" x14ac:dyDescent="0.2">
      <c r="A57" s="153">
        <v>46</v>
      </c>
      <c r="B57" s="159" t="s">
        <v>180</v>
      </c>
      <c r="C57" s="193" t="s">
        <v>183</v>
      </c>
      <c r="D57" s="161" t="s">
        <v>182</v>
      </c>
      <c r="E57" s="167">
        <v>12.2</v>
      </c>
      <c r="F57" s="169">
        <f t="shared" si="24"/>
        <v>0</v>
      </c>
      <c r="G57" s="169">
        <f t="shared" si="25"/>
        <v>0</v>
      </c>
      <c r="H57" s="170"/>
      <c r="I57" s="169">
        <f t="shared" si="26"/>
        <v>0</v>
      </c>
      <c r="J57" s="170"/>
      <c r="K57" s="169">
        <f t="shared" si="27"/>
        <v>0</v>
      </c>
      <c r="L57" s="169">
        <v>21</v>
      </c>
      <c r="M57" s="169">
        <f t="shared" si="28"/>
        <v>0</v>
      </c>
      <c r="N57" s="162">
        <v>5.8199999999999997E-3</v>
      </c>
      <c r="O57" s="162">
        <f t="shared" si="29"/>
        <v>7.0999999999999994E-2</v>
      </c>
      <c r="P57" s="162">
        <v>0</v>
      </c>
      <c r="Q57" s="162">
        <f t="shared" si="30"/>
        <v>0</v>
      </c>
      <c r="R57" s="162"/>
      <c r="S57" s="162"/>
      <c r="T57" s="163">
        <v>1.228</v>
      </c>
      <c r="U57" s="162">
        <f t="shared" si="31"/>
        <v>14.98</v>
      </c>
      <c r="V57" s="152"/>
      <c r="W57" s="152"/>
      <c r="X57" s="152"/>
      <c r="Y57" s="152"/>
      <c r="Z57" s="152"/>
      <c r="AA57" s="152"/>
      <c r="AB57" s="152"/>
      <c r="AC57" s="152"/>
      <c r="AD57" s="152"/>
      <c r="AE57" s="152" t="s">
        <v>119</v>
      </c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ht="22.5" outlineLevel="1" x14ac:dyDescent="0.2">
      <c r="A58" s="153">
        <v>47</v>
      </c>
      <c r="B58" s="159" t="s">
        <v>180</v>
      </c>
      <c r="C58" s="193" t="s">
        <v>184</v>
      </c>
      <c r="D58" s="161" t="s">
        <v>182</v>
      </c>
      <c r="E58" s="167">
        <v>9.9</v>
      </c>
      <c r="F58" s="169">
        <f t="shared" si="24"/>
        <v>0</v>
      </c>
      <c r="G58" s="169">
        <f t="shared" si="25"/>
        <v>0</v>
      </c>
      <c r="H58" s="170"/>
      <c r="I58" s="169">
        <f t="shared" si="26"/>
        <v>0</v>
      </c>
      <c r="J58" s="170"/>
      <c r="K58" s="169">
        <f t="shared" si="27"/>
        <v>0</v>
      </c>
      <c r="L58" s="169">
        <v>21</v>
      </c>
      <c r="M58" s="169">
        <f t="shared" si="28"/>
        <v>0</v>
      </c>
      <c r="N58" s="162">
        <v>5.8199999999999997E-3</v>
      </c>
      <c r="O58" s="162">
        <f t="shared" si="29"/>
        <v>5.7619999999999998E-2</v>
      </c>
      <c r="P58" s="162">
        <v>0</v>
      </c>
      <c r="Q58" s="162">
        <f t="shared" si="30"/>
        <v>0</v>
      </c>
      <c r="R58" s="162"/>
      <c r="S58" s="162"/>
      <c r="T58" s="163">
        <v>1.228</v>
      </c>
      <c r="U58" s="162">
        <f t="shared" si="31"/>
        <v>12.16</v>
      </c>
      <c r="V58" s="152"/>
      <c r="W58" s="152"/>
      <c r="X58" s="152"/>
      <c r="Y58" s="152"/>
      <c r="Z58" s="152"/>
      <c r="AA58" s="152"/>
      <c r="AB58" s="152"/>
      <c r="AC58" s="152"/>
      <c r="AD58" s="152"/>
      <c r="AE58" s="152" t="s">
        <v>119</v>
      </c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ht="22.5" outlineLevel="1" x14ac:dyDescent="0.2">
      <c r="A59" s="153">
        <v>48</v>
      </c>
      <c r="B59" s="159" t="s">
        <v>180</v>
      </c>
      <c r="C59" s="193" t="s">
        <v>185</v>
      </c>
      <c r="D59" s="161" t="s">
        <v>182</v>
      </c>
      <c r="E59" s="167">
        <v>9.9</v>
      </c>
      <c r="F59" s="169">
        <f t="shared" si="24"/>
        <v>0</v>
      </c>
      <c r="G59" s="169">
        <f t="shared" si="25"/>
        <v>0</v>
      </c>
      <c r="H59" s="170"/>
      <c r="I59" s="169">
        <f t="shared" si="26"/>
        <v>0</v>
      </c>
      <c r="J59" s="170"/>
      <c r="K59" s="169">
        <f t="shared" si="27"/>
        <v>0</v>
      </c>
      <c r="L59" s="169">
        <v>21</v>
      </c>
      <c r="M59" s="169">
        <f t="shared" si="28"/>
        <v>0</v>
      </c>
      <c r="N59" s="162">
        <v>5.8199999999999997E-3</v>
      </c>
      <c r="O59" s="162">
        <f t="shared" si="29"/>
        <v>5.7619999999999998E-2</v>
      </c>
      <c r="P59" s="162">
        <v>0</v>
      </c>
      <c r="Q59" s="162">
        <f t="shared" si="30"/>
        <v>0</v>
      </c>
      <c r="R59" s="162"/>
      <c r="S59" s="162"/>
      <c r="T59" s="163">
        <v>1.228</v>
      </c>
      <c r="U59" s="162">
        <f t="shared" si="31"/>
        <v>12.16</v>
      </c>
      <c r="V59" s="152"/>
      <c r="W59" s="152"/>
      <c r="X59" s="152"/>
      <c r="Y59" s="152"/>
      <c r="Z59" s="152"/>
      <c r="AA59" s="152"/>
      <c r="AB59" s="152"/>
      <c r="AC59" s="152"/>
      <c r="AD59" s="152"/>
      <c r="AE59" s="152" t="s">
        <v>119</v>
      </c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53">
        <v>49</v>
      </c>
      <c r="B60" s="159" t="s">
        <v>180</v>
      </c>
      <c r="C60" s="193" t="s">
        <v>186</v>
      </c>
      <c r="D60" s="161" t="s">
        <v>187</v>
      </c>
      <c r="E60" s="167">
        <v>1</v>
      </c>
      <c r="F60" s="169">
        <f t="shared" si="24"/>
        <v>0</v>
      </c>
      <c r="G60" s="169">
        <f t="shared" si="25"/>
        <v>0</v>
      </c>
      <c r="H60" s="170"/>
      <c r="I60" s="169">
        <f t="shared" si="26"/>
        <v>0</v>
      </c>
      <c r="J60" s="170"/>
      <c r="K60" s="169">
        <f t="shared" si="27"/>
        <v>0</v>
      </c>
      <c r="L60" s="169">
        <v>21</v>
      </c>
      <c r="M60" s="169">
        <f t="shared" si="28"/>
        <v>0</v>
      </c>
      <c r="N60" s="162">
        <v>5.8199999999999997E-3</v>
      </c>
      <c r="O60" s="162">
        <f t="shared" si="29"/>
        <v>5.8199999999999997E-3</v>
      </c>
      <c r="P60" s="162">
        <v>0</v>
      </c>
      <c r="Q60" s="162">
        <f t="shared" si="30"/>
        <v>0</v>
      </c>
      <c r="R60" s="162"/>
      <c r="S60" s="162"/>
      <c r="T60" s="163">
        <v>1.228</v>
      </c>
      <c r="U60" s="162">
        <f t="shared" si="31"/>
        <v>1.23</v>
      </c>
      <c r="V60" s="152"/>
      <c r="W60" s="152"/>
      <c r="X60" s="152"/>
      <c r="Y60" s="152"/>
      <c r="Z60" s="152"/>
      <c r="AA60" s="152"/>
      <c r="AB60" s="152"/>
      <c r="AC60" s="152"/>
      <c r="AD60" s="152"/>
      <c r="AE60" s="152" t="s">
        <v>119</v>
      </c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53">
        <v>50</v>
      </c>
      <c r="B61" s="159" t="s">
        <v>180</v>
      </c>
      <c r="C61" s="193" t="s">
        <v>188</v>
      </c>
      <c r="D61" s="161" t="s">
        <v>187</v>
      </c>
      <c r="E61" s="167">
        <v>1</v>
      </c>
      <c r="F61" s="169">
        <f t="shared" si="24"/>
        <v>0</v>
      </c>
      <c r="G61" s="169">
        <f t="shared" si="25"/>
        <v>0</v>
      </c>
      <c r="H61" s="170"/>
      <c r="I61" s="169">
        <f t="shared" si="26"/>
        <v>0</v>
      </c>
      <c r="J61" s="170"/>
      <c r="K61" s="169">
        <f t="shared" si="27"/>
        <v>0</v>
      </c>
      <c r="L61" s="169">
        <v>21</v>
      </c>
      <c r="M61" s="169">
        <f t="shared" si="28"/>
        <v>0</v>
      </c>
      <c r="N61" s="162">
        <v>5.8199999999999997E-3</v>
      </c>
      <c r="O61" s="162">
        <f t="shared" si="29"/>
        <v>5.8199999999999997E-3</v>
      </c>
      <c r="P61" s="162">
        <v>0</v>
      </c>
      <c r="Q61" s="162">
        <f t="shared" si="30"/>
        <v>0</v>
      </c>
      <c r="R61" s="162"/>
      <c r="S61" s="162"/>
      <c r="T61" s="163">
        <v>1.228</v>
      </c>
      <c r="U61" s="162">
        <f t="shared" si="31"/>
        <v>1.23</v>
      </c>
      <c r="V61" s="152"/>
      <c r="W61" s="152"/>
      <c r="X61" s="152"/>
      <c r="Y61" s="152"/>
      <c r="Z61" s="152"/>
      <c r="AA61" s="152"/>
      <c r="AB61" s="152"/>
      <c r="AC61" s="152"/>
      <c r="AD61" s="152"/>
      <c r="AE61" s="152" t="s">
        <v>119</v>
      </c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53">
        <v>51</v>
      </c>
      <c r="B62" s="159" t="s">
        <v>180</v>
      </c>
      <c r="C62" s="193" t="s">
        <v>189</v>
      </c>
      <c r="D62" s="161" t="s">
        <v>187</v>
      </c>
      <c r="E62" s="167">
        <v>1</v>
      </c>
      <c r="F62" s="169">
        <f t="shared" si="24"/>
        <v>0</v>
      </c>
      <c r="G62" s="169">
        <f t="shared" si="25"/>
        <v>0</v>
      </c>
      <c r="H62" s="170"/>
      <c r="I62" s="169">
        <f t="shared" si="26"/>
        <v>0</v>
      </c>
      <c r="J62" s="170"/>
      <c r="K62" s="169">
        <f t="shared" si="27"/>
        <v>0</v>
      </c>
      <c r="L62" s="169">
        <v>21</v>
      </c>
      <c r="M62" s="169">
        <f t="shared" si="28"/>
        <v>0</v>
      </c>
      <c r="N62" s="162">
        <v>5.8199999999999997E-3</v>
      </c>
      <c r="O62" s="162">
        <f t="shared" si="29"/>
        <v>5.8199999999999997E-3</v>
      </c>
      <c r="P62" s="162">
        <v>0</v>
      </c>
      <c r="Q62" s="162">
        <f t="shared" si="30"/>
        <v>0</v>
      </c>
      <c r="R62" s="162"/>
      <c r="S62" s="162"/>
      <c r="T62" s="163">
        <v>1.228</v>
      </c>
      <c r="U62" s="162">
        <f t="shared" si="31"/>
        <v>1.23</v>
      </c>
      <c r="V62" s="152"/>
      <c r="W62" s="152"/>
      <c r="X62" s="152"/>
      <c r="Y62" s="152"/>
      <c r="Z62" s="152"/>
      <c r="AA62" s="152"/>
      <c r="AB62" s="152"/>
      <c r="AC62" s="152"/>
      <c r="AD62" s="152"/>
      <c r="AE62" s="152" t="s">
        <v>119</v>
      </c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53">
        <v>52</v>
      </c>
      <c r="B63" s="159" t="s">
        <v>180</v>
      </c>
      <c r="C63" s="193" t="s">
        <v>190</v>
      </c>
      <c r="D63" s="161" t="s">
        <v>187</v>
      </c>
      <c r="E63" s="167">
        <v>1</v>
      </c>
      <c r="F63" s="169">
        <f t="shared" si="24"/>
        <v>0</v>
      </c>
      <c r="G63" s="169">
        <f t="shared" si="25"/>
        <v>0</v>
      </c>
      <c r="H63" s="170"/>
      <c r="I63" s="169">
        <f t="shared" si="26"/>
        <v>0</v>
      </c>
      <c r="J63" s="170"/>
      <c r="K63" s="169">
        <f t="shared" si="27"/>
        <v>0</v>
      </c>
      <c r="L63" s="169">
        <v>21</v>
      </c>
      <c r="M63" s="169">
        <f t="shared" si="28"/>
        <v>0</v>
      </c>
      <c r="N63" s="162">
        <v>5.8199999999999997E-3</v>
      </c>
      <c r="O63" s="162">
        <f t="shared" si="29"/>
        <v>5.8199999999999997E-3</v>
      </c>
      <c r="P63" s="162">
        <v>0</v>
      </c>
      <c r="Q63" s="162">
        <f t="shared" si="30"/>
        <v>0</v>
      </c>
      <c r="R63" s="162"/>
      <c r="S63" s="162"/>
      <c r="T63" s="163">
        <v>1.228</v>
      </c>
      <c r="U63" s="162">
        <f t="shared" si="31"/>
        <v>1.23</v>
      </c>
      <c r="V63" s="152"/>
      <c r="W63" s="152"/>
      <c r="X63" s="152"/>
      <c r="Y63" s="152"/>
      <c r="Z63" s="152"/>
      <c r="AA63" s="152"/>
      <c r="AB63" s="152"/>
      <c r="AC63" s="152"/>
      <c r="AD63" s="152"/>
      <c r="AE63" s="152" t="s">
        <v>119</v>
      </c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outlineLevel="1" x14ac:dyDescent="0.2">
      <c r="A64" s="153">
        <v>53</v>
      </c>
      <c r="B64" s="159" t="s">
        <v>180</v>
      </c>
      <c r="C64" s="193" t="s">
        <v>191</v>
      </c>
      <c r="D64" s="161" t="s">
        <v>187</v>
      </c>
      <c r="E64" s="167">
        <v>12.7</v>
      </c>
      <c r="F64" s="169">
        <f t="shared" si="24"/>
        <v>0</v>
      </c>
      <c r="G64" s="169">
        <f t="shared" si="25"/>
        <v>0</v>
      </c>
      <c r="H64" s="170"/>
      <c r="I64" s="169">
        <f t="shared" si="26"/>
        <v>0</v>
      </c>
      <c r="J64" s="170"/>
      <c r="K64" s="169">
        <f t="shared" si="27"/>
        <v>0</v>
      </c>
      <c r="L64" s="169">
        <v>21</v>
      </c>
      <c r="M64" s="169">
        <f t="shared" si="28"/>
        <v>0</v>
      </c>
      <c r="N64" s="162">
        <v>5.8199999999999997E-3</v>
      </c>
      <c r="O64" s="162">
        <f t="shared" si="29"/>
        <v>7.3910000000000003E-2</v>
      </c>
      <c r="P64" s="162">
        <v>0</v>
      </c>
      <c r="Q64" s="162">
        <f t="shared" si="30"/>
        <v>0</v>
      </c>
      <c r="R64" s="162"/>
      <c r="S64" s="162"/>
      <c r="T64" s="163">
        <v>1.228</v>
      </c>
      <c r="U64" s="162">
        <f t="shared" si="31"/>
        <v>15.6</v>
      </c>
      <c r="V64" s="152"/>
      <c r="W64" s="152"/>
      <c r="X64" s="152"/>
      <c r="Y64" s="152"/>
      <c r="Z64" s="152"/>
      <c r="AA64" s="152"/>
      <c r="AB64" s="152"/>
      <c r="AC64" s="152"/>
      <c r="AD64" s="152"/>
      <c r="AE64" s="152" t="s">
        <v>119</v>
      </c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">
      <c r="A65" s="153">
        <v>54</v>
      </c>
      <c r="B65" s="159" t="s">
        <v>180</v>
      </c>
      <c r="C65" s="193" t="s">
        <v>192</v>
      </c>
      <c r="D65" s="161" t="s">
        <v>187</v>
      </c>
      <c r="E65" s="167">
        <v>12.2</v>
      </c>
      <c r="F65" s="169">
        <f t="shared" si="24"/>
        <v>0</v>
      </c>
      <c r="G65" s="169">
        <f t="shared" si="25"/>
        <v>0</v>
      </c>
      <c r="H65" s="170"/>
      <c r="I65" s="169">
        <f t="shared" si="26"/>
        <v>0</v>
      </c>
      <c r="J65" s="170"/>
      <c r="K65" s="169">
        <f t="shared" si="27"/>
        <v>0</v>
      </c>
      <c r="L65" s="169">
        <v>21</v>
      </c>
      <c r="M65" s="169">
        <f t="shared" si="28"/>
        <v>0</v>
      </c>
      <c r="N65" s="162">
        <v>5.8199999999999997E-3</v>
      </c>
      <c r="O65" s="162">
        <f t="shared" si="29"/>
        <v>7.0999999999999994E-2</v>
      </c>
      <c r="P65" s="162">
        <v>0</v>
      </c>
      <c r="Q65" s="162">
        <f t="shared" si="30"/>
        <v>0</v>
      </c>
      <c r="R65" s="162"/>
      <c r="S65" s="162"/>
      <c r="T65" s="163">
        <v>1.228</v>
      </c>
      <c r="U65" s="162">
        <f t="shared" si="31"/>
        <v>14.98</v>
      </c>
      <c r="V65" s="152"/>
      <c r="W65" s="152"/>
      <c r="X65" s="152"/>
      <c r="Y65" s="152"/>
      <c r="Z65" s="152"/>
      <c r="AA65" s="152"/>
      <c r="AB65" s="152"/>
      <c r="AC65" s="152"/>
      <c r="AD65" s="152"/>
      <c r="AE65" s="152" t="s">
        <v>119</v>
      </c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outlineLevel="1" x14ac:dyDescent="0.2">
      <c r="A66" s="153">
        <v>55</v>
      </c>
      <c r="B66" s="159" t="s">
        <v>180</v>
      </c>
      <c r="C66" s="193" t="s">
        <v>193</v>
      </c>
      <c r="D66" s="161" t="s">
        <v>187</v>
      </c>
      <c r="E66" s="167">
        <v>9.9</v>
      </c>
      <c r="F66" s="169">
        <f t="shared" si="24"/>
        <v>0</v>
      </c>
      <c r="G66" s="169">
        <f t="shared" si="25"/>
        <v>0</v>
      </c>
      <c r="H66" s="170"/>
      <c r="I66" s="169">
        <f t="shared" si="26"/>
        <v>0</v>
      </c>
      <c r="J66" s="170"/>
      <c r="K66" s="169">
        <f t="shared" si="27"/>
        <v>0</v>
      </c>
      <c r="L66" s="169">
        <v>21</v>
      </c>
      <c r="M66" s="169">
        <f t="shared" si="28"/>
        <v>0</v>
      </c>
      <c r="N66" s="162">
        <v>5.8199999999999997E-3</v>
      </c>
      <c r="O66" s="162">
        <f t="shared" si="29"/>
        <v>5.7619999999999998E-2</v>
      </c>
      <c r="P66" s="162">
        <v>0</v>
      </c>
      <c r="Q66" s="162">
        <f t="shared" si="30"/>
        <v>0</v>
      </c>
      <c r="R66" s="162"/>
      <c r="S66" s="162"/>
      <c r="T66" s="163">
        <v>1.228</v>
      </c>
      <c r="U66" s="162">
        <f t="shared" si="31"/>
        <v>12.16</v>
      </c>
      <c r="V66" s="152"/>
      <c r="W66" s="152"/>
      <c r="X66" s="152"/>
      <c r="Y66" s="152"/>
      <c r="Z66" s="152"/>
      <c r="AA66" s="152"/>
      <c r="AB66" s="152"/>
      <c r="AC66" s="152"/>
      <c r="AD66" s="152"/>
      <c r="AE66" s="152" t="s">
        <v>119</v>
      </c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">
      <c r="A67" s="153">
        <v>56</v>
      </c>
      <c r="B67" s="159" t="s">
        <v>180</v>
      </c>
      <c r="C67" s="193" t="s">
        <v>194</v>
      </c>
      <c r="D67" s="161" t="s">
        <v>187</v>
      </c>
      <c r="E67" s="167">
        <v>9.9</v>
      </c>
      <c r="F67" s="169">
        <f t="shared" si="24"/>
        <v>0</v>
      </c>
      <c r="G67" s="169">
        <f t="shared" si="25"/>
        <v>0</v>
      </c>
      <c r="H67" s="170"/>
      <c r="I67" s="169">
        <f t="shared" si="26"/>
        <v>0</v>
      </c>
      <c r="J67" s="170"/>
      <c r="K67" s="169">
        <f t="shared" si="27"/>
        <v>0</v>
      </c>
      <c r="L67" s="169">
        <v>21</v>
      </c>
      <c r="M67" s="169">
        <f t="shared" si="28"/>
        <v>0</v>
      </c>
      <c r="N67" s="162">
        <v>5.8199999999999997E-3</v>
      </c>
      <c r="O67" s="162">
        <f t="shared" si="29"/>
        <v>5.7619999999999998E-2</v>
      </c>
      <c r="P67" s="162">
        <v>0</v>
      </c>
      <c r="Q67" s="162">
        <f t="shared" si="30"/>
        <v>0</v>
      </c>
      <c r="R67" s="162"/>
      <c r="S67" s="162"/>
      <c r="T67" s="163">
        <v>1.228</v>
      </c>
      <c r="U67" s="162">
        <f t="shared" si="31"/>
        <v>12.16</v>
      </c>
      <c r="V67" s="152"/>
      <c r="W67" s="152"/>
      <c r="X67" s="152"/>
      <c r="Y67" s="152"/>
      <c r="Z67" s="152"/>
      <c r="AA67" s="152"/>
      <c r="AB67" s="152"/>
      <c r="AC67" s="152"/>
      <c r="AD67" s="152"/>
      <c r="AE67" s="152" t="s">
        <v>119</v>
      </c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outlineLevel="1" x14ac:dyDescent="0.2">
      <c r="A68" s="153">
        <v>57</v>
      </c>
      <c r="B68" s="159" t="s">
        <v>180</v>
      </c>
      <c r="C68" s="193" t="s">
        <v>195</v>
      </c>
      <c r="D68" s="161" t="s">
        <v>187</v>
      </c>
      <c r="E68" s="167">
        <v>1.55</v>
      </c>
      <c r="F68" s="169">
        <f t="shared" si="24"/>
        <v>0</v>
      </c>
      <c r="G68" s="169">
        <f t="shared" si="25"/>
        <v>0</v>
      </c>
      <c r="H68" s="170"/>
      <c r="I68" s="169">
        <f t="shared" si="26"/>
        <v>0</v>
      </c>
      <c r="J68" s="170"/>
      <c r="K68" s="169">
        <f t="shared" si="27"/>
        <v>0</v>
      </c>
      <c r="L68" s="169">
        <v>21</v>
      </c>
      <c r="M68" s="169">
        <f t="shared" si="28"/>
        <v>0</v>
      </c>
      <c r="N68" s="162">
        <v>5.8199999999999997E-3</v>
      </c>
      <c r="O68" s="162">
        <f t="shared" si="29"/>
        <v>9.0200000000000002E-3</v>
      </c>
      <c r="P68" s="162">
        <v>0</v>
      </c>
      <c r="Q68" s="162">
        <f t="shared" si="30"/>
        <v>0</v>
      </c>
      <c r="R68" s="162"/>
      <c r="S68" s="162"/>
      <c r="T68" s="163">
        <v>1.228</v>
      </c>
      <c r="U68" s="162">
        <f t="shared" si="31"/>
        <v>1.9</v>
      </c>
      <c r="V68" s="152"/>
      <c r="W68" s="152"/>
      <c r="X68" s="152"/>
      <c r="Y68" s="152"/>
      <c r="Z68" s="152"/>
      <c r="AA68" s="152"/>
      <c r="AB68" s="152"/>
      <c r="AC68" s="152"/>
      <c r="AD68" s="152"/>
      <c r="AE68" s="152" t="s">
        <v>119</v>
      </c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outlineLevel="1" x14ac:dyDescent="0.2">
      <c r="A69" s="153">
        <v>58</v>
      </c>
      <c r="B69" s="159" t="s">
        <v>180</v>
      </c>
      <c r="C69" s="193" t="s">
        <v>196</v>
      </c>
      <c r="D69" s="161" t="s">
        <v>187</v>
      </c>
      <c r="E69" s="167">
        <v>0.8</v>
      </c>
      <c r="F69" s="169">
        <f t="shared" si="24"/>
        <v>0</v>
      </c>
      <c r="G69" s="169">
        <f t="shared" si="25"/>
        <v>0</v>
      </c>
      <c r="H69" s="170"/>
      <c r="I69" s="169">
        <f t="shared" si="26"/>
        <v>0</v>
      </c>
      <c r="J69" s="170"/>
      <c r="K69" s="169">
        <f t="shared" si="27"/>
        <v>0</v>
      </c>
      <c r="L69" s="169">
        <v>21</v>
      </c>
      <c r="M69" s="169">
        <f t="shared" si="28"/>
        <v>0</v>
      </c>
      <c r="N69" s="162">
        <v>5.8199999999999997E-3</v>
      </c>
      <c r="O69" s="162">
        <f t="shared" si="29"/>
        <v>4.6600000000000001E-3</v>
      </c>
      <c r="P69" s="162">
        <v>0</v>
      </c>
      <c r="Q69" s="162">
        <f t="shared" si="30"/>
        <v>0</v>
      </c>
      <c r="R69" s="162"/>
      <c r="S69" s="162"/>
      <c r="T69" s="163">
        <v>1.228</v>
      </c>
      <c r="U69" s="162">
        <f t="shared" si="31"/>
        <v>0.98</v>
      </c>
      <c r="V69" s="152"/>
      <c r="W69" s="152"/>
      <c r="X69" s="152"/>
      <c r="Y69" s="152"/>
      <c r="Z69" s="152"/>
      <c r="AA69" s="152"/>
      <c r="AB69" s="152"/>
      <c r="AC69" s="152"/>
      <c r="AD69" s="152"/>
      <c r="AE69" s="152" t="s">
        <v>119</v>
      </c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53">
        <v>59</v>
      </c>
      <c r="B70" s="159" t="s">
        <v>180</v>
      </c>
      <c r="C70" s="193" t="s">
        <v>197</v>
      </c>
      <c r="D70" s="161" t="s">
        <v>187</v>
      </c>
      <c r="E70" s="167">
        <v>1</v>
      </c>
      <c r="F70" s="169">
        <f t="shared" si="24"/>
        <v>0</v>
      </c>
      <c r="G70" s="169">
        <f t="shared" si="25"/>
        <v>0</v>
      </c>
      <c r="H70" s="170"/>
      <c r="I70" s="169">
        <f t="shared" si="26"/>
        <v>0</v>
      </c>
      <c r="J70" s="170"/>
      <c r="K70" s="169">
        <f t="shared" si="27"/>
        <v>0</v>
      </c>
      <c r="L70" s="169">
        <v>21</v>
      </c>
      <c r="M70" s="169">
        <f t="shared" si="28"/>
        <v>0</v>
      </c>
      <c r="N70" s="162">
        <v>5.8199999999999997E-3</v>
      </c>
      <c r="O70" s="162">
        <f t="shared" si="29"/>
        <v>5.8199999999999997E-3</v>
      </c>
      <c r="P70" s="162">
        <v>0</v>
      </c>
      <c r="Q70" s="162">
        <f t="shared" si="30"/>
        <v>0</v>
      </c>
      <c r="R70" s="162"/>
      <c r="S70" s="162"/>
      <c r="T70" s="163">
        <v>1.228</v>
      </c>
      <c r="U70" s="162">
        <f t="shared" si="31"/>
        <v>1.23</v>
      </c>
      <c r="V70" s="152"/>
      <c r="W70" s="152"/>
      <c r="X70" s="152"/>
      <c r="Y70" s="152"/>
      <c r="Z70" s="152"/>
      <c r="AA70" s="152"/>
      <c r="AB70" s="152"/>
      <c r="AC70" s="152"/>
      <c r="AD70" s="152"/>
      <c r="AE70" s="152" t="s">
        <v>119</v>
      </c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x14ac:dyDescent="0.2">
      <c r="A71" s="154" t="s">
        <v>114</v>
      </c>
      <c r="B71" s="160" t="s">
        <v>65</v>
      </c>
      <c r="C71" s="194" t="s">
        <v>66</v>
      </c>
      <c r="D71" s="164"/>
      <c r="E71" s="168"/>
      <c r="F71" s="171"/>
      <c r="G71" s="171">
        <f>SUMIF(AE72:AE79,"&lt;&gt;NOR",G72:G79)</f>
        <v>0</v>
      </c>
      <c r="H71" s="171"/>
      <c r="I71" s="171">
        <f>SUM(I72:I79)</f>
        <v>0</v>
      </c>
      <c r="J71" s="171"/>
      <c r="K71" s="171">
        <f>SUM(K72:K79)</f>
        <v>0</v>
      </c>
      <c r="L71" s="171"/>
      <c r="M71" s="171">
        <f>SUM(M72:M79)</f>
        <v>0</v>
      </c>
      <c r="N71" s="165"/>
      <c r="O71" s="165">
        <f>SUM(O72:O79)</f>
        <v>22.672699999999999</v>
      </c>
      <c r="P71" s="165"/>
      <c r="Q71" s="165">
        <f>SUM(Q72:Q79)</f>
        <v>0</v>
      </c>
      <c r="R71" s="165"/>
      <c r="S71" s="165"/>
      <c r="T71" s="166"/>
      <c r="U71" s="165">
        <f>SUM(U72:U79)</f>
        <v>272.81</v>
      </c>
      <c r="AE71" t="s">
        <v>115</v>
      </c>
    </row>
    <row r="72" spans="1:60" outlineLevel="1" x14ac:dyDescent="0.2">
      <c r="A72" s="153">
        <v>60</v>
      </c>
      <c r="B72" s="159" t="s">
        <v>198</v>
      </c>
      <c r="C72" s="193" t="s">
        <v>199</v>
      </c>
      <c r="D72" s="161" t="s">
        <v>118</v>
      </c>
      <c r="E72" s="167">
        <v>54</v>
      </c>
      <c r="F72" s="169">
        <f t="shared" ref="F72:F79" si="32">H72+J72</f>
        <v>0</v>
      </c>
      <c r="G72" s="169">
        <f t="shared" ref="G72:G79" si="33">ROUND(E72*F72,2)</f>
        <v>0</v>
      </c>
      <c r="H72" s="170"/>
      <c r="I72" s="169">
        <f t="shared" ref="I72:I79" si="34">ROUND(E72*H72,2)</f>
        <v>0</v>
      </c>
      <c r="J72" s="170"/>
      <c r="K72" s="169">
        <f t="shared" ref="K72:K79" si="35">ROUND(E72*J72,2)</f>
        <v>0</v>
      </c>
      <c r="L72" s="169">
        <v>21</v>
      </c>
      <c r="M72" s="169">
        <f t="shared" ref="M72:M79" si="36">G72*(1+L72/100)</f>
        <v>0</v>
      </c>
      <c r="N72" s="162">
        <v>4.0000000000000003E-5</v>
      </c>
      <c r="O72" s="162">
        <f t="shared" ref="O72:O79" si="37">ROUND(E72*N72,5)</f>
        <v>2.16E-3</v>
      </c>
      <c r="P72" s="162">
        <v>0</v>
      </c>
      <c r="Q72" s="162">
        <f t="shared" ref="Q72:Q79" si="38">ROUND(E72*P72,5)</f>
        <v>0</v>
      </c>
      <c r="R72" s="162"/>
      <c r="S72" s="162"/>
      <c r="T72" s="163">
        <v>0.08</v>
      </c>
      <c r="U72" s="162">
        <f t="shared" ref="U72:U79" si="39">ROUND(E72*T72,2)</f>
        <v>4.32</v>
      </c>
      <c r="V72" s="152"/>
      <c r="W72" s="152"/>
      <c r="X72" s="152"/>
      <c r="Y72" s="152"/>
      <c r="Z72" s="152"/>
      <c r="AA72" s="152"/>
      <c r="AB72" s="152"/>
      <c r="AC72" s="152"/>
      <c r="AD72" s="152"/>
      <c r="AE72" s="152" t="s">
        <v>119</v>
      </c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ht="22.5" outlineLevel="1" x14ac:dyDescent="0.2">
      <c r="A73" s="153">
        <v>61</v>
      </c>
      <c r="B73" s="159" t="s">
        <v>200</v>
      </c>
      <c r="C73" s="193" t="s">
        <v>201</v>
      </c>
      <c r="D73" s="161" t="s">
        <v>118</v>
      </c>
      <c r="E73" s="167">
        <v>98.5</v>
      </c>
      <c r="F73" s="169">
        <f t="shared" si="32"/>
        <v>0</v>
      </c>
      <c r="G73" s="169">
        <f t="shared" si="33"/>
        <v>0</v>
      </c>
      <c r="H73" s="170"/>
      <c r="I73" s="169">
        <f t="shared" si="34"/>
        <v>0</v>
      </c>
      <c r="J73" s="170"/>
      <c r="K73" s="169">
        <f t="shared" si="35"/>
        <v>0</v>
      </c>
      <c r="L73" s="169">
        <v>21</v>
      </c>
      <c r="M73" s="169">
        <f t="shared" si="36"/>
        <v>0</v>
      </c>
      <c r="N73" s="162">
        <v>1.2E-4</v>
      </c>
      <c r="O73" s="162">
        <f t="shared" si="37"/>
        <v>1.1820000000000001E-2</v>
      </c>
      <c r="P73" s="162">
        <v>0</v>
      </c>
      <c r="Q73" s="162">
        <f t="shared" si="38"/>
        <v>0</v>
      </c>
      <c r="R73" s="162"/>
      <c r="S73" s="162"/>
      <c r="T73" s="163">
        <v>0.05</v>
      </c>
      <c r="U73" s="162">
        <f t="shared" si="39"/>
        <v>4.93</v>
      </c>
      <c r="V73" s="152"/>
      <c r="W73" s="152"/>
      <c r="X73" s="152"/>
      <c r="Y73" s="152"/>
      <c r="Z73" s="152"/>
      <c r="AA73" s="152"/>
      <c r="AB73" s="152"/>
      <c r="AC73" s="152"/>
      <c r="AD73" s="152"/>
      <c r="AE73" s="152" t="s">
        <v>119</v>
      </c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22.5" outlineLevel="1" x14ac:dyDescent="0.2">
      <c r="A74" s="153">
        <v>62</v>
      </c>
      <c r="B74" s="159" t="s">
        <v>200</v>
      </c>
      <c r="C74" s="193" t="s">
        <v>202</v>
      </c>
      <c r="D74" s="161" t="s">
        <v>118</v>
      </c>
      <c r="E74" s="167">
        <v>542</v>
      </c>
      <c r="F74" s="169">
        <f t="shared" si="32"/>
        <v>0</v>
      </c>
      <c r="G74" s="169">
        <f t="shared" si="33"/>
        <v>0</v>
      </c>
      <c r="H74" s="170"/>
      <c r="I74" s="169">
        <f t="shared" si="34"/>
        <v>0</v>
      </c>
      <c r="J74" s="170"/>
      <c r="K74" s="169">
        <f t="shared" si="35"/>
        <v>0</v>
      </c>
      <c r="L74" s="169">
        <v>21</v>
      </c>
      <c r="M74" s="169">
        <f t="shared" si="36"/>
        <v>0</v>
      </c>
      <c r="N74" s="162">
        <v>1.2E-4</v>
      </c>
      <c r="O74" s="162">
        <f t="shared" si="37"/>
        <v>6.5040000000000001E-2</v>
      </c>
      <c r="P74" s="162">
        <v>0</v>
      </c>
      <c r="Q74" s="162">
        <f t="shared" si="38"/>
        <v>0</v>
      </c>
      <c r="R74" s="162"/>
      <c r="S74" s="162"/>
      <c r="T74" s="163">
        <v>0.05</v>
      </c>
      <c r="U74" s="162">
        <f t="shared" si="39"/>
        <v>27.1</v>
      </c>
      <c r="V74" s="152"/>
      <c r="W74" s="152"/>
      <c r="X74" s="152"/>
      <c r="Y74" s="152"/>
      <c r="Z74" s="152"/>
      <c r="AA74" s="152"/>
      <c r="AB74" s="152"/>
      <c r="AC74" s="152"/>
      <c r="AD74" s="152"/>
      <c r="AE74" s="152" t="s">
        <v>119</v>
      </c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22.5" outlineLevel="1" x14ac:dyDescent="0.2">
      <c r="A75" s="153">
        <v>63</v>
      </c>
      <c r="B75" s="159" t="s">
        <v>200</v>
      </c>
      <c r="C75" s="193" t="s">
        <v>203</v>
      </c>
      <c r="D75" s="161" t="s">
        <v>118</v>
      </c>
      <c r="E75" s="167">
        <v>344.8</v>
      </c>
      <c r="F75" s="169">
        <f t="shared" si="32"/>
        <v>0</v>
      </c>
      <c r="G75" s="169">
        <f t="shared" si="33"/>
        <v>0</v>
      </c>
      <c r="H75" s="170"/>
      <c r="I75" s="169">
        <f t="shared" si="34"/>
        <v>0</v>
      </c>
      <c r="J75" s="170"/>
      <c r="K75" s="169">
        <f t="shared" si="35"/>
        <v>0</v>
      </c>
      <c r="L75" s="169">
        <v>21</v>
      </c>
      <c r="M75" s="169">
        <f t="shared" si="36"/>
        <v>0</v>
      </c>
      <c r="N75" s="162">
        <v>1.2E-4</v>
      </c>
      <c r="O75" s="162">
        <f t="shared" si="37"/>
        <v>4.138E-2</v>
      </c>
      <c r="P75" s="162">
        <v>0</v>
      </c>
      <c r="Q75" s="162">
        <f t="shared" si="38"/>
        <v>0</v>
      </c>
      <c r="R75" s="162"/>
      <c r="S75" s="162"/>
      <c r="T75" s="163">
        <v>0.05</v>
      </c>
      <c r="U75" s="162">
        <f t="shared" si="39"/>
        <v>17.239999999999998</v>
      </c>
      <c r="V75" s="152"/>
      <c r="W75" s="152"/>
      <c r="X75" s="152"/>
      <c r="Y75" s="152"/>
      <c r="Z75" s="152"/>
      <c r="AA75" s="152"/>
      <c r="AB75" s="152"/>
      <c r="AC75" s="152"/>
      <c r="AD75" s="152"/>
      <c r="AE75" s="152" t="s">
        <v>119</v>
      </c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outlineLevel="1" x14ac:dyDescent="0.2">
      <c r="A76" s="153">
        <v>64</v>
      </c>
      <c r="B76" s="159" t="s">
        <v>204</v>
      </c>
      <c r="C76" s="193" t="s">
        <v>205</v>
      </c>
      <c r="D76" s="161" t="s">
        <v>118</v>
      </c>
      <c r="E76" s="167">
        <v>542</v>
      </c>
      <c r="F76" s="169">
        <f t="shared" si="32"/>
        <v>0</v>
      </c>
      <c r="G76" s="169">
        <f t="shared" si="33"/>
        <v>0</v>
      </c>
      <c r="H76" s="170"/>
      <c r="I76" s="169">
        <f t="shared" si="34"/>
        <v>0</v>
      </c>
      <c r="J76" s="170"/>
      <c r="K76" s="169">
        <f t="shared" si="35"/>
        <v>0</v>
      </c>
      <c r="L76" s="169">
        <v>21</v>
      </c>
      <c r="M76" s="169">
        <f t="shared" si="36"/>
        <v>0</v>
      </c>
      <c r="N76" s="162">
        <v>4.1450000000000001E-2</v>
      </c>
      <c r="O76" s="162">
        <f t="shared" si="37"/>
        <v>22.465900000000001</v>
      </c>
      <c r="P76" s="162">
        <v>0</v>
      </c>
      <c r="Q76" s="162">
        <f t="shared" si="38"/>
        <v>0</v>
      </c>
      <c r="R76" s="162"/>
      <c r="S76" s="162"/>
      <c r="T76" s="163">
        <v>0.31</v>
      </c>
      <c r="U76" s="162">
        <f t="shared" si="39"/>
        <v>168.02</v>
      </c>
      <c r="V76" s="152"/>
      <c r="W76" s="152"/>
      <c r="X76" s="152"/>
      <c r="Y76" s="152"/>
      <c r="Z76" s="152"/>
      <c r="AA76" s="152"/>
      <c r="AB76" s="152"/>
      <c r="AC76" s="152"/>
      <c r="AD76" s="152"/>
      <c r="AE76" s="152" t="s">
        <v>119</v>
      </c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outlineLevel="1" x14ac:dyDescent="0.2">
      <c r="A77" s="153">
        <v>65</v>
      </c>
      <c r="B77" s="159" t="s">
        <v>206</v>
      </c>
      <c r="C77" s="193" t="s">
        <v>207</v>
      </c>
      <c r="D77" s="161" t="s">
        <v>182</v>
      </c>
      <c r="E77" s="167">
        <v>160</v>
      </c>
      <c r="F77" s="169">
        <f t="shared" si="32"/>
        <v>0</v>
      </c>
      <c r="G77" s="169">
        <f t="shared" si="33"/>
        <v>0</v>
      </c>
      <c r="H77" s="170"/>
      <c r="I77" s="169">
        <f t="shared" si="34"/>
        <v>0</v>
      </c>
      <c r="J77" s="170"/>
      <c r="K77" s="169">
        <f t="shared" si="35"/>
        <v>0</v>
      </c>
      <c r="L77" s="169">
        <v>21</v>
      </c>
      <c r="M77" s="169">
        <f t="shared" si="36"/>
        <v>0</v>
      </c>
      <c r="N77" s="162">
        <v>8.0000000000000007E-5</v>
      </c>
      <c r="O77" s="162">
        <f t="shared" si="37"/>
        <v>1.2800000000000001E-2</v>
      </c>
      <c r="P77" s="162">
        <v>0</v>
      </c>
      <c r="Q77" s="162">
        <f t="shared" si="38"/>
        <v>0</v>
      </c>
      <c r="R77" s="162"/>
      <c r="S77" s="162"/>
      <c r="T77" s="163">
        <v>0.02</v>
      </c>
      <c r="U77" s="162">
        <f t="shared" si="39"/>
        <v>3.2</v>
      </c>
      <c r="V77" s="152"/>
      <c r="W77" s="152"/>
      <c r="X77" s="152"/>
      <c r="Y77" s="152"/>
      <c r="Z77" s="152"/>
      <c r="AA77" s="152"/>
      <c r="AB77" s="152"/>
      <c r="AC77" s="152"/>
      <c r="AD77" s="152"/>
      <c r="AE77" s="152" t="s">
        <v>119</v>
      </c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22.5" outlineLevel="1" x14ac:dyDescent="0.2">
      <c r="A78" s="153">
        <v>66</v>
      </c>
      <c r="B78" s="159" t="s">
        <v>206</v>
      </c>
      <c r="C78" s="193" t="s">
        <v>208</v>
      </c>
      <c r="D78" s="161" t="s">
        <v>182</v>
      </c>
      <c r="E78" s="167">
        <v>160</v>
      </c>
      <c r="F78" s="169">
        <f t="shared" si="32"/>
        <v>0</v>
      </c>
      <c r="G78" s="169">
        <f t="shared" si="33"/>
        <v>0</v>
      </c>
      <c r="H78" s="170"/>
      <c r="I78" s="169">
        <f t="shared" si="34"/>
        <v>0</v>
      </c>
      <c r="J78" s="170"/>
      <c r="K78" s="169">
        <f t="shared" si="35"/>
        <v>0</v>
      </c>
      <c r="L78" s="169">
        <v>21</v>
      </c>
      <c r="M78" s="169">
        <f t="shared" si="36"/>
        <v>0</v>
      </c>
      <c r="N78" s="162">
        <v>0</v>
      </c>
      <c r="O78" s="162">
        <f t="shared" si="37"/>
        <v>0</v>
      </c>
      <c r="P78" s="162">
        <v>0</v>
      </c>
      <c r="Q78" s="162">
        <f t="shared" si="38"/>
        <v>0</v>
      </c>
      <c r="R78" s="162"/>
      <c r="S78" s="162"/>
      <c r="T78" s="163">
        <v>0.09</v>
      </c>
      <c r="U78" s="162">
        <f t="shared" si="39"/>
        <v>14.4</v>
      </c>
      <c r="V78" s="152"/>
      <c r="W78" s="152"/>
      <c r="X78" s="152"/>
      <c r="Y78" s="152"/>
      <c r="Z78" s="152"/>
      <c r="AA78" s="152"/>
      <c r="AB78" s="152"/>
      <c r="AC78" s="152"/>
      <c r="AD78" s="152"/>
      <c r="AE78" s="152" t="s">
        <v>119</v>
      </c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ht="22.5" outlineLevel="1" x14ac:dyDescent="0.2">
      <c r="A79" s="153">
        <v>67</v>
      </c>
      <c r="B79" s="159" t="s">
        <v>209</v>
      </c>
      <c r="C79" s="193" t="s">
        <v>210</v>
      </c>
      <c r="D79" s="161" t="s">
        <v>182</v>
      </c>
      <c r="E79" s="167">
        <v>160</v>
      </c>
      <c r="F79" s="169">
        <f t="shared" si="32"/>
        <v>0</v>
      </c>
      <c r="G79" s="169">
        <f t="shared" si="33"/>
        <v>0</v>
      </c>
      <c r="H79" s="170"/>
      <c r="I79" s="169">
        <f t="shared" si="34"/>
        <v>0</v>
      </c>
      <c r="J79" s="170"/>
      <c r="K79" s="169">
        <f t="shared" si="35"/>
        <v>0</v>
      </c>
      <c r="L79" s="169">
        <v>21</v>
      </c>
      <c r="M79" s="169">
        <f t="shared" si="36"/>
        <v>0</v>
      </c>
      <c r="N79" s="162">
        <v>4.6000000000000001E-4</v>
      </c>
      <c r="O79" s="162">
        <f t="shared" si="37"/>
        <v>7.3599999999999999E-2</v>
      </c>
      <c r="P79" s="162">
        <v>0</v>
      </c>
      <c r="Q79" s="162">
        <f t="shared" si="38"/>
        <v>0</v>
      </c>
      <c r="R79" s="162"/>
      <c r="S79" s="162"/>
      <c r="T79" s="163">
        <v>0.21</v>
      </c>
      <c r="U79" s="162">
        <f t="shared" si="39"/>
        <v>33.6</v>
      </c>
      <c r="V79" s="152"/>
      <c r="W79" s="152"/>
      <c r="X79" s="152"/>
      <c r="Y79" s="152"/>
      <c r="Z79" s="152"/>
      <c r="AA79" s="152"/>
      <c r="AB79" s="152"/>
      <c r="AC79" s="152"/>
      <c r="AD79" s="152"/>
      <c r="AE79" s="152" t="s">
        <v>119</v>
      </c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x14ac:dyDescent="0.2">
      <c r="A80" s="154" t="s">
        <v>114</v>
      </c>
      <c r="B80" s="160" t="s">
        <v>67</v>
      </c>
      <c r="C80" s="194" t="s">
        <v>68</v>
      </c>
      <c r="D80" s="164"/>
      <c r="E80" s="168"/>
      <c r="F80" s="171"/>
      <c r="G80" s="171">
        <f>SUMIF(AE81:AE83,"&lt;&gt;NOR",G81:G83)</f>
        <v>0</v>
      </c>
      <c r="H80" s="171"/>
      <c r="I80" s="171">
        <f>SUM(I81:I83)</f>
        <v>0</v>
      </c>
      <c r="J80" s="171"/>
      <c r="K80" s="171">
        <f>SUM(K81:K83)</f>
        <v>0</v>
      </c>
      <c r="L80" s="171"/>
      <c r="M80" s="171">
        <f>SUM(M81:M83)</f>
        <v>0</v>
      </c>
      <c r="N80" s="165"/>
      <c r="O80" s="165">
        <f>SUM(O81:O83)</f>
        <v>2.9638</v>
      </c>
      <c r="P80" s="165"/>
      <c r="Q80" s="165">
        <f>SUM(Q81:Q83)</f>
        <v>0</v>
      </c>
      <c r="R80" s="165"/>
      <c r="S80" s="165"/>
      <c r="T80" s="166"/>
      <c r="U80" s="165">
        <f>SUM(U81:U83)</f>
        <v>2.6900000000000004</v>
      </c>
      <c r="AE80" t="s">
        <v>115</v>
      </c>
    </row>
    <row r="81" spans="1:60" ht="33.75" outlineLevel="1" x14ac:dyDescent="0.2">
      <c r="A81" s="153">
        <v>68</v>
      </c>
      <c r="B81" s="159" t="s">
        <v>211</v>
      </c>
      <c r="C81" s="193" t="s">
        <v>212</v>
      </c>
      <c r="D81" s="161" t="s">
        <v>124</v>
      </c>
      <c r="E81" s="167">
        <v>0.35</v>
      </c>
      <c r="F81" s="169">
        <f>H81+J81</f>
        <v>0</v>
      </c>
      <c r="G81" s="169">
        <f>ROUND(E81*F81,2)</f>
        <v>0</v>
      </c>
      <c r="H81" s="170"/>
      <c r="I81" s="169">
        <f>ROUND(E81*H81,2)</f>
        <v>0</v>
      </c>
      <c r="J81" s="170"/>
      <c r="K81" s="169">
        <f>ROUND(E81*J81,2)</f>
        <v>0</v>
      </c>
      <c r="L81" s="169">
        <v>21</v>
      </c>
      <c r="M81" s="169">
        <f>G81*(1+L81/100)</f>
        <v>0</v>
      </c>
      <c r="N81" s="162">
        <v>2.5550000000000002</v>
      </c>
      <c r="O81" s="162">
        <f>ROUND(E81*N81,5)</f>
        <v>0.89424999999999999</v>
      </c>
      <c r="P81" s="162">
        <v>0</v>
      </c>
      <c r="Q81" s="162">
        <f>ROUND(E81*P81,5)</f>
        <v>0</v>
      </c>
      <c r="R81" s="162"/>
      <c r="S81" s="162"/>
      <c r="T81" s="163">
        <v>2.3170000000000002</v>
      </c>
      <c r="U81" s="162">
        <f>ROUND(E81*T81,2)</f>
        <v>0.81</v>
      </c>
      <c r="V81" s="152"/>
      <c r="W81" s="152"/>
      <c r="X81" s="152"/>
      <c r="Y81" s="152"/>
      <c r="Z81" s="152"/>
      <c r="AA81" s="152"/>
      <c r="AB81" s="152"/>
      <c r="AC81" s="152"/>
      <c r="AD81" s="152"/>
      <c r="AE81" s="152" t="s">
        <v>119</v>
      </c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33.75" outlineLevel="1" x14ac:dyDescent="0.2">
      <c r="A82" s="153">
        <v>69</v>
      </c>
      <c r="B82" s="159" t="s">
        <v>211</v>
      </c>
      <c r="C82" s="193" t="s">
        <v>213</v>
      </c>
      <c r="D82" s="161" t="s">
        <v>124</v>
      </c>
      <c r="E82" s="167">
        <v>0.59</v>
      </c>
      <c r="F82" s="169">
        <f>H82+J82</f>
        <v>0</v>
      </c>
      <c r="G82" s="169">
        <f>ROUND(E82*F82,2)</f>
        <v>0</v>
      </c>
      <c r="H82" s="170"/>
      <c r="I82" s="169">
        <f>ROUND(E82*H82,2)</f>
        <v>0</v>
      </c>
      <c r="J82" s="170"/>
      <c r="K82" s="169">
        <f>ROUND(E82*J82,2)</f>
        <v>0</v>
      </c>
      <c r="L82" s="169">
        <v>21</v>
      </c>
      <c r="M82" s="169">
        <f>G82*(1+L82/100)</f>
        <v>0</v>
      </c>
      <c r="N82" s="162">
        <v>2.5550000000000002</v>
      </c>
      <c r="O82" s="162">
        <f>ROUND(E82*N82,5)</f>
        <v>1.50745</v>
      </c>
      <c r="P82" s="162">
        <v>0</v>
      </c>
      <c r="Q82" s="162">
        <f>ROUND(E82*P82,5)</f>
        <v>0</v>
      </c>
      <c r="R82" s="162"/>
      <c r="S82" s="162"/>
      <c r="T82" s="163">
        <v>2.3170000000000002</v>
      </c>
      <c r="U82" s="162">
        <f>ROUND(E82*T82,2)</f>
        <v>1.37</v>
      </c>
      <c r="V82" s="152"/>
      <c r="W82" s="152"/>
      <c r="X82" s="152"/>
      <c r="Y82" s="152"/>
      <c r="Z82" s="152"/>
      <c r="AA82" s="152"/>
      <c r="AB82" s="152"/>
      <c r="AC82" s="152"/>
      <c r="AD82" s="152"/>
      <c r="AE82" s="152" t="s">
        <v>119</v>
      </c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ht="33.75" outlineLevel="1" x14ac:dyDescent="0.2">
      <c r="A83" s="153">
        <v>70</v>
      </c>
      <c r="B83" s="159" t="s">
        <v>211</v>
      </c>
      <c r="C83" s="193" t="s">
        <v>214</v>
      </c>
      <c r="D83" s="161" t="s">
        <v>124</v>
      </c>
      <c r="E83" s="167">
        <v>0.22</v>
      </c>
      <c r="F83" s="169">
        <f>H83+J83</f>
        <v>0</v>
      </c>
      <c r="G83" s="169">
        <f>ROUND(E83*F83,2)</f>
        <v>0</v>
      </c>
      <c r="H83" s="170"/>
      <c r="I83" s="169">
        <f>ROUND(E83*H83,2)</f>
        <v>0</v>
      </c>
      <c r="J83" s="170"/>
      <c r="K83" s="169">
        <f>ROUND(E83*J83,2)</f>
        <v>0</v>
      </c>
      <c r="L83" s="169">
        <v>21</v>
      </c>
      <c r="M83" s="169">
        <f>G83*(1+L83/100)</f>
        <v>0</v>
      </c>
      <c r="N83" s="162">
        <v>2.5550000000000002</v>
      </c>
      <c r="O83" s="162">
        <f>ROUND(E83*N83,5)</f>
        <v>0.56210000000000004</v>
      </c>
      <c r="P83" s="162">
        <v>0</v>
      </c>
      <c r="Q83" s="162">
        <f>ROUND(E83*P83,5)</f>
        <v>0</v>
      </c>
      <c r="R83" s="162"/>
      <c r="S83" s="162"/>
      <c r="T83" s="163">
        <v>2.3170000000000002</v>
      </c>
      <c r="U83" s="162">
        <f>ROUND(E83*T83,2)</f>
        <v>0.51</v>
      </c>
      <c r="V83" s="152"/>
      <c r="W83" s="152"/>
      <c r="X83" s="152"/>
      <c r="Y83" s="152"/>
      <c r="Z83" s="152"/>
      <c r="AA83" s="152"/>
      <c r="AB83" s="152"/>
      <c r="AC83" s="152"/>
      <c r="AD83" s="152"/>
      <c r="AE83" s="152" t="s">
        <v>119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x14ac:dyDescent="0.2">
      <c r="A84" s="154" t="s">
        <v>114</v>
      </c>
      <c r="B84" s="160" t="s">
        <v>69</v>
      </c>
      <c r="C84" s="194" t="s">
        <v>70</v>
      </c>
      <c r="D84" s="164"/>
      <c r="E84" s="168"/>
      <c r="F84" s="171"/>
      <c r="G84" s="171">
        <f>SUMIF(AE85:AE87,"&lt;&gt;NOR",G85:G87)</f>
        <v>0</v>
      </c>
      <c r="H84" s="171"/>
      <c r="I84" s="171">
        <f>SUM(I85:I87)</f>
        <v>0</v>
      </c>
      <c r="J84" s="171"/>
      <c r="K84" s="171">
        <f>SUM(K85:K87)</f>
        <v>0</v>
      </c>
      <c r="L84" s="171"/>
      <c r="M84" s="171">
        <f>SUM(M85:M87)</f>
        <v>0</v>
      </c>
      <c r="N84" s="165"/>
      <c r="O84" s="165">
        <f>SUM(O85:O87)</f>
        <v>18.747599999999998</v>
      </c>
      <c r="P84" s="165"/>
      <c r="Q84" s="165">
        <f>SUM(Q85:Q87)</f>
        <v>0</v>
      </c>
      <c r="R84" s="165"/>
      <c r="S84" s="165"/>
      <c r="T84" s="166"/>
      <c r="U84" s="165">
        <f>SUM(U85:U87)</f>
        <v>244.8</v>
      </c>
      <c r="AE84" t="s">
        <v>115</v>
      </c>
    </row>
    <row r="85" spans="1:60" outlineLevel="1" x14ac:dyDescent="0.2">
      <c r="A85" s="153">
        <v>71</v>
      </c>
      <c r="B85" s="159" t="s">
        <v>215</v>
      </c>
      <c r="C85" s="193" t="s">
        <v>216</v>
      </c>
      <c r="D85" s="161" t="s">
        <v>118</v>
      </c>
      <c r="E85" s="167">
        <v>1020</v>
      </c>
      <c r="F85" s="169">
        <f>H85+J85</f>
        <v>0</v>
      </c>
      <c r="G85" s="169">
        <f>ROUND(E85*F85,2)</f>
        <v>0</v>
      </c>
      <c r="H85" s="170"/>
      <c r="I85" s="169">
        <f>ROUND(E85*H85,2)</f>
        <v>0</v>
      </c>
      <c r="J85" s="170"/>
      <c r="K85" s="169">
        <f>ROUND(E85*J85,2)</f>
        <v>0</v>
      </c>
      <c r="L85" s="169">
        <v>21</v>
      </c>
      <c r="M85" s="169">
        <f>G85*(1+L85/100)</f>
        <v>0</v>
      </c>
      <c r="N85" s="162">
        <v>1.8380000000000001E-2</v>
      </c>
      <c r="O85" s="162">
        <f>ROUND(E85*N85,5)</f>
        <v>18.747599999999998</v>
      </c>
      <c r="P85" s="162">
        <v>0</v>
      </c>
      <c r="Q85" s="162">
        <f>ROUND(E85*P85,5)</f>
        <v>0</v>
      </c>
      <c r="R85" s="162"/>
      <c r="S85" s="162"/>
      <c r="T85" s="163">
        <v>0.13</v>
      </c>
      <c r="U85" s="162">
        <f>ROUND(E85*T85,2)</f>
        <v>132.6</v>
      </c>
      <c r="V85" s="152"/>
      <c r="W85" s="152"/>
      <c r="X85" s="152"/>
      <c r="Y85" s="152"/>
      <c r="Z85" s="152"/>
      <c r="AA85" s="152"/>
      <c r="AB85" s="152"/>
      <c r="AC85" s="152"/>
      <c r="AD85" s="152"/>
      <c r="AE85" s="152" t="s">
        <v>119</v>
      </c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outlineLevel="1" x14ac:dyDescent="0.2">
      <c r="A86" s="153">
        <v>72</v>
      </c>
      <c r="B86" s="159" t="s">
        <v>217</v>
      </c>
      <c r="C86" s="193" t="s">
        <v>218</v>
      </c>
      <c r="D86" s="161" t="s">
        <v>118</v>
      </c>
      <c r="E86" s="167">
        <v>1020</v>
      </c>
      <c r="F86" s="169">
        <f>H86+J86</f>
        <v>0</v>
      </c>
      <c r="G86" s="169">
        <f>ROUND(E86*F86,2)</f>
        <v>0</v>
      </c>
      <c r="H86" s="170"/>
      <c r="I86" s="169">
        <f>ROUND(E86*H86,2)</f>
        <v>0</v>
      </c>
      <c r="J86" s="170"/>
      <c r="K86" s="169">
        <f>ROUND(E86*J86,2)</f>
        <v>0</v>
      </c>
      <c r="L86" s="169">
        <v>21</v>
      </c>
      <c r="M86" s="169">
        <f>G86*(1+L86/100)</f>
        <v>0</v>
      </c>
      <c r="N86" s="162">
        <v>0</v>
      </c>
      <c r="O86" s="162">
        <f>ROUND(E86*N86,5)</f>
        <v>0</v>
      </c>
      <c r="P86" s="162">
        <v>0</v>
      </c>
      <c r="Q86" s="162">
        <f>ROUND(E86*P86,5)</f>
        <v>0</v>
      </c>
      <c r="R86" s="162"/>
      <c r="S86" s="162"/>
      <c r="T86" s="163">
        <v>0.11</v>
      </c>
      <c r="U86" s="162">
        <f>ROUND(E86*T86,2)</f>
        <v>112.2</v>
      </c>
      <c r="V86" s="152"/>
      <c r="W86" s="152"/>
      <c r="X86" s="152"/>
      <c r="Y86" s="152"/>
      <c r="Z86" s="152"/>
      <c r="AA86" s="152"/>
      <c r="AB86" s="152"/>
      <c r="AC86" s="152"/>
      <c r="AD86" s="152"/>
      <c r="AE86" s="152" t="s">
        <v>119</v>
      </c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">
      <c r="A87" s="153">
        <v>73</v>
      </c>
      <c r="B87" s="159" t="s">
        <v>219</v>
      </c>
      <c r="C87" s="193" t="s">
        <v>220</v>
      </c>
      <c r="D87" s="161" t="s">
        <v>221</v>
      </c>
      <c r="E87" s="167">
        <v>10</v>
      </c>
      <c r="F87" s="169">
        <f>H87+J87</f>
        <v>0</v>
      </c>
      <c r="G87" s="169">
        <f>ROUND(E87*F87,2)</f>
        <v>0</v>
      </c>
      <c r="H87" s="170"/>
      <c r="I87" s="169">
        <f>ROUND(E87*H87,2)</f>
        <v>0</v>
      </c>
      <c r="J87" s="170"/>
      <c r="K87" s="169">
        <f>ROUND(E87*J87,2)</f>
        <v>0</v>
      </c>
      <c r="L87" s="169">
        <v>21</v>
      </c>
      <c r="M87" s="169">
        <f>G87*(1+L87/100)</f>
        <v>0</v>
      </c>
      <c r="N87" s="162">
        <v>0</v>
      </c>
      <c r="O87" s="162">
        <f>ROUND(E87*N87,5)</f>
        <v>0</v>
      </c>
      <c r="P87" s="162">
        <v>0</v>
      </c>
      <c r="Q87" s="162">
        <f>ROUND(E87*P87,5)</f>
        <v>0</v>
      </c>
      <c r="R87" s="162"/>
      <c r="S87" s="162"/>
      <c r="T87" s="163">
        <v>0</v>
      </c>
      <c r="U87" s="162">
        <f>ROUND(E87*T87,2)</f>
        <v>0</v>
      </c>
      <c r="V87" s="152"/>
      <c r="W87" s="152"/>
      <c r="X87" s="152"/>
      <c r="Y87" s="152"/>
      <c r="Z87" s="152"/>
      <c r="AA87" s="152"/>
      <c r="AB87" s="152"/>
      <c r="AC87" s="152"/>
      <c r="AD87" s="152"/>
      <c r="AE87" s="152" t="s">
        <v>119</v>
      </c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x14ac:dyDescent="0.2">
      <c r="A88" s="154" t="s">
        <v>114</v>
      </c>
      <c r="B88" s="160" t="s">
        <v>71</v>
      </c>
      <c r="C88" s="194" t="s">
        <v>72</v>
      </c>
      <c r="D88" s="164"/>
      <c r="E88" s="168"/>
      <c r="F88" s="171"/>
      <c r="G88" s="171">
        <f>SUMIF(AE89:AE93,"&lt;&gt;NOR",G89:G93)</f>
        <v>0</v>
      </c>
      <c r="H88" s="171"/>
      <c r="I88" s="171">
        <f>SUM(I89:I93)</f>
        <v>0</v>
      </c>
      <c r="J88" s="171"/>
      <c r="K88" s="171">
        <f>SUM(K89:K93)</f>
        <v>0</v>
      </c>
      <c r="L88" s="171"/>
      <c r="M88" s="171">
        <f>SUM(M89:M93)</f>
        <v>0</v>
      </c>
      <c r="N88" s="165"/>
      <c r="O88" s="165">
        <f>SUM(O89:O93)</f>
        <v>3.3500000000000001E-3</v>
      </c>
      <c r="P88" s="165"/>
      <c r="Q88" s="165">
        <f>SUM(Q89:Q93)</f>
        <v>8.652000000000001</v>
      </c>
      <c r="R88" s="165"/>
      <c r="S88" s="165"/>
      <c r="T88" s="166"/>
      <c r="U88" s="165">
        <f>SUM(U89:U93)</f>
        <v>16.010000000000002</v>
      </c>
      <c r="AE88" t="s">
        <v>115</v>
      </c>
    </row>
    <row r="89" spans="1:60" ht="22.5" outlineLevel="1" x14ac:dyDescent="0.2">
      <c r="A89" s="153">
        <v>74</v>
      </c>
      <c r="B89" s="159" t="s">
        <v>222</v>
      </c>
      <c r="C89" s="193" t="s">
        <v>223</v>
      </c>
      <c r="D89" s="161" t="s">
        <v>118</v>
      </c>
      <c r="E89" s="167">
        <v>5</v>
      </c>
      <c r="F89" s="169">
        <f>H89+J89</f>
        <v>0</v>
      </c>
      <c r="G89" s="169">
        <f>ROUND(E89*F89,2)</f>
        <v>0</v>
      </c>
      <c r="H89" s="170"/>
      <c r="I89" s="169">
        <f>ROUND(E89*H89,2)</f>
        <v>0</v>
      </c>
      <c r="J89" s="170"/>
      <c r="K89" s="169">
        <f>ROUND(E89*J89,2)</f>
        <v>0</v>
      </c>
      <c r="L89" s="169">
        <v>21</v>
      </c>
      <c r="M89" s="169">
        <f>G89*(1+L89/100)</f>
        <v>0</v>
      </c>
      <c r="N89" s="162">
        <v>6.7000000000000002E-4</v>
      </c>
      <c r="O89" s="162">
        <f>ROUND(E89*N89,5)</f>
        <v>3.3500000000000001E-3</v>
      </c>
      <c r="P89" s="162">
        <v>0.32400000000000001</v>
      </c>
      <c r="Q89" s="162">
        <f>ROUND(E89*P89,5)</f>
        <v>1.62</v>
      </c>
      <c r="R89" s="162"/>
      <c r="S89" s="162"/>
      <c r="T89" s="163">
        <v>0.71099999999999997</v>
      </c>
      <c r="U89" s="162">
        <f>ROUND(E89*T89,2)</f>
        <v>3.56</v>
      </c>
      <c r="V89" s="152"/>
      <c r="W89" s="152"/>
      <c r="X89" s="152"/>
      <c r="Y89" s="152"/>
      <c r="Z89" s="152"/>
      <c r="AA89" s="152"/>
      <c r="AB89" s="152"/>
      <c r="AC89" s="152"/>
      <c r="AD89" s="152"/>
      <c r="AE89" s="152" t="s">
        <v>119</v>
      </c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ht="22.5" outlineLevel="1" x14ac:dyDescent="0.2">
      <c r="A90" s="153">
        <v>75</v>
      </c>
      <c r="B90" s="159" t="s">
        <v>224</v>
      </c>
      <c r="C90" s="193" t="s">
        <v>225</v>
      </c>
      <c r="D90" s="161" t="s">
        <v>182</v>
      </c>
      <c r="E90" s="167">
        <v>12</v>
      </c>
      <c r="F90" s="169">
        <f>H90+J90</f>
        <v>0</v>
      </c>
      <c r="G90" s="169">
        <f>ROUND(E90*F90,2)</f>
        <v>0</v>
      </c>
      <c r="H90" s="170"/>
      <c r="I90" s="169">
        <f>ROUND(E90*H90,2)</f>
        <v>0</v>
      </c>
      <c r="J90" s="170"/>
      <c r="K90" s="169">
        <f>ROUND(E90*J90,2)</f>
        <v>0</v>
      </c>
      <c r="L90" s="169">
        <v>21</v>
      </c>
      <c r="M90" s="169">
        <f>G90*(1+L90/100)</f>
        <v>0</v>
      </c>
      <c r="N90" s="162">
        <v>0</v>
      </c>
      <c r="O90" s="162">
        <f>ROUND(E90*N90,5)</f>
        <v>0</v>
      </c>
      <c r="P90" s="162">
        <v>0.112</v>
      </c>
      <c r="Q90" s="162">
        <f>ROUND(E90*P90,5)</f>
        <v>1.3440000000000001</v>
      </c>
      <c r="R90" s="162"/>
      <c r="S90" s="162"/>
      <c r="T90" s="163">
        <v>0.28499999999999998</v>
      </c>
      <c r="U90" s="162">
        <f>ROUND(E90*T90,2)</f>
        <v>3.42</v>
      </c>
      <c r="V90" s="152"/>
      <c r="W90" s="152"/>
      <c r="X90" s="152"/>
      <c r="Y90" s="152"/>
      <c r="Z90" s="152"/>
      <c r="AA90" s="152"/>
      <c r="AB90" s="152"/>
      <c r="AC90" s="152"/>
      <c r="AD90" s="152"/>
      <c r="AE90" s="152" t="s">
        <v>119</v>
      </c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ht="22.5" outlineLevel="1" x14ac:dyDescent="0.2">
      <c r="A91" s="153">
        <v>76</v>
      </c>
      <c r="B91" s="159" t="s">
        <v>224</v>
      </c>
      <c r="C91" s="193" t="s">
        <v>226</v>
      </c>
      <c r="D91" s="161" t="s">
        <v>182</v>
      </c>
      <c r="E91" s="167">
        <v>12</v>
      </c>
      <c r="F91" s="169">
        <f>H91+J91</f>
        <v>0</v>
      </c>
      <c r="G91" s="169">
        <f>ROUND(E91*F91,2)</f>
        <v>0</v>
      </c>
      <c r="H91" s="170"/>
      <c r="I91" s="169">
        <f>ROUND(E91*H91,2)</f>
        <v>0</v>
      </c>
      <c r="J91" s="170"/>
      <c r="K91" s="169">
        <f>ROUND(E91*J91,2)</f>
        <v>0</v>
      </c>
      <c r="L91" s="169">
        <v>21</v>
      </c>
      <c r="M91" s="169">
        <f>G91*(1+L91/100)</f>
        <v>0</v>
      </c>
      <c r="N91" s="162">
        <v>0</v>
      </c>
      <c r="O91" s="162">
        <f>ROUND(E91*N91,5)</f>
        <v>0</v>
      </c>
      <c r="P91" s="162">
        <v>0.112</v>
      </c>
      <c r="Q91" s="162">
        <f>ROUND(E91*P91,5)</f>
        <v>1.3440000000000001</v>
      </c>
      <c r="R91" s="162"/>
      <c r="S91" s="162"/>
      <c r="T91" s="163">
        <v>0.28499999999999998</v>
      </c>
      <c r="U91" s="162">
        <f>ROUND(E91*T91,2)</f>
        <v>3.42</v>
      </c>
      <c r="V91" s="152"/>
      <c r="W91" s="152"/>
      <c r="X91" s="152"/>
      <c r="Y91" s="152"/>
      <c r="Z91" s="152"/>
      <c r="AA91" s="152"/>
      <c r="AB91" s="152"/>
      <c r="AC91" s="152"/>
      <c r="AD91" s="152"/>
      <c r="AE91" s="152" t="s">
        <v>119</v>
      </c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ht="22.5" outlineLevel="1" x14ac:dyDescent="0.2">
      <c r="A92" s="153">
        <v>77</v>
      </c>
      <c r="B92" s="159" t="s">
        <v>224</v>
      </c>
      <c r="C92" s="193" t="s">
        <v>227</v>
      </c>
      <c r="D92" s="161" t="s">
        <v>182</v>
      </c>
      <c r="E92" s="167">
        <v>12</v>
      </c>
      <c r="F92" s="169">
        <f>H92+J92</f>
        <v>0</v>
      </c>
      <c r="G92" s="169">
        <f>ROUND(E92*F92,2)</f>
        <v>0</v>
      </c>
      <c r="H92" s="170"/>
      <c r="I92" s="169">
        <f>ROUND(E92*H92,2)</f>
        <v>0</v>
      </c>
      <c r="J92" s="170"/>
      <c r="K92" s="169">
        <f>ROUND(E92*J92,2)</f>
        <v>0</v>
      </c>
      <c r="L92" s="169">
        <v>21</v>
      </c>
      <c r="M92" s="169">
        <f>G92*(1+L92/100)</f>
        <v>0</v>
      </c>
      <c r="N92" s="162">
        <v>0</v>
      </c>
      <c r="O92" s="162">
        <f>ROUND(E92*N92,5)</f>
        <v>0</v>
      </c>
      <c r="P92" s="162">
        <v>0.112</v>
      </c>
      <c r="Q92" s="162">
        <f>ROUND(E92*P92,5)</f>
        <v>1.3440000000000001</v>
      </c>
      <c r="R92" s="162"/>
      <c r="S92" s="162"/>
      <c r="T92" s="163">
        <v>0.28499999999999998</v>
      </c>
      <c r="U92" s="162">
        <f>ROUND(E92*T92,2)</f>
        <v>3.42</v>
      </c>
      <c r="V92" s="152"/>
      <c r="W92" s="152"/>
      <c r="X92" s="152"/>
      <c r="Y92" s="152"/>
      <c r="Z92" s="152"/>
      <c r="AA92" s="152"/>
      <c r="AB92" s="152"/>
      <c r="AC92" s="152"/>
      <c r="AD92" s="152"/>
      <c r="AE92" s="152" t="s">
        <v>119</v>
      </c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ht="22.5" outlineLevel="1" x14ac:dyDescent="0.2">
      <c r="A93" s="153">
        <v>78</v>
      </c>
      <c r="B93" s="159" t="s">
        <v>228</v>
      </c>
      <c r="C93" s="193" t="s">
        <v>229</v>
      </c>
      <c r="D93" s="161" t="s">
        <v>124</v>
      </c>
      <c r="E93" s="167">
        <v>1.2</v>
      </c>
      <c r="F93" s="169">
        <f>H93+J93</f>
        <v>0</v>
      </c>
      <c r="G93" s="169">
        <f>ROUND(E93*F93,2)</f>
        <v>0</v>
      </c>
      <c r="H93" s="170"/>
      <c r="I93" s="169">
        <f>ROUND(E93*H93,2)</f>
        <v>0</v>
      </c>
      <c r="J93" s="170"/>
      <c r="K93" s="169">
        <f>ROUND(E93*J93,2)</f>
        <v>0</v>
      </c>
      <c r="L93" s="169">
        <v>21</v>
      </c>
      <c r="M93" s="169">
        <f>G93*(1+L93/100)</f>
        <v>0</v>
      </c>
      <c r="N93" s="162">
        <v>0</v>
      </c>
      <c r="O93" s="162">
        <f>ROUND(E93*N93,5)</f>
        <v>0</v>
      </c>
      <c r="P93" s="162">
        <v>2.5</v>
      </c>
      <c r="Q93" s="162">
        <f>ROUND(E93*P93,5)</f>
        <v>3</v>
      </c>
      <c r="R93" s="162"/>
      <c r="S93" s="162"/>
      <c r="T93" s="163">
        <v>1.8240000000000001</v>
      </c>
      <c r="U93" s="162">
        <f>ROUND(E93*T93,2)</f>
        <v>2.19</v>
      </c>
      <c r="V93" s="152"/>
      <c r="W93" s="152"/>
      <c r="X93" s="152"/>
      <c r="Y93" s="152"/>
      <c r="Z93" s="152"/>
      <c r="AA93" s="152"/>
      <c r="AB93" s="152"/>
      <c r="AC93" s="152"/>
      <c r="AD93" s="152"/>
      <c r="AE93" s="152" t="s">
        <v>119</v>
      </c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x14ac:dyDescent="0.2">
      <c r="A94" s="154" t="s">
        <v>114</v>
      </c>
      <c r="B94" s="160" t="s">
        <v>73</v>
      </c>
      <c r="C94" s="194" t="s">
        <v>74</v>
      </c>
      <c r="D94" s="164"/>
      <c r="E94" s="168"/>
      <c r="F94" s="171"/>
      <c r="G94" s="171">
        <f>SUMIF(AE95:AE95,"&lt;&gt;NOR",G95:G95)</f>
        <v>0</v>
      </c>
      <c r="H94" s="171"/>
      <c r="I94" s="171">
        <f>SUM(I95:I95)</f>
        <v>0</v>
      </c>
      <c r="J94" s="171"/>
      <c r="K94" s="171">
        <f>SUM(K95:K95)</f>
        <v>0</v>
      </c>
      <c r="L94" s="171"/>
      <c r="M94" s="171">
        <f>SUM(M95:M95)</f>
        <v>0</v>
      </c>
      <c r="N94" s="165"/>
      <c r="O94" s="165">
        <f>SUM(O95:O95)</f>
        <v>0</v>
      </c>
      <c r="P94" s="165"/>
      <c r="Q94" s="165">
        <f>SUM(Q95:Q95)</f>
        <v>0</v>
      </c>
      <c r="R94" s="165"/>
      <c r="S94" s="165"/>
      <c r="T94" s="166"/>
      <c r="U94" s="165">
        <f>SUM(U95:U95)</f>
        <v>114.8</v>
      </c>
      <c r="AE94" t="s">
        <v>115</v>
      </c>
    </row>
    <row r="95" spans="1:60" outlineLevel="1" x14ac:dyDescent="0.2">
      <c r="A95" s="153">
        <v>79</v>
      </c>
      <c r="B95" s="159" t="s">
        <v>230</v>
      </c>
      <c r="C95" s="193" t="s">
        <v>231</v>
      </c>
      <c r="D95" s="161" t="s">
        <v>232</v>
      </c>
      <c r="E95" s="167">
        <v>134.74199999999999</v>
      </c>
      <c r="F95" s="169">
        <f>H95+J95</f>
        <v>0</v>
      </c>
      <c r="G95" s="169">
        <f>ROUND(E95*F95,2)</f>
        <v>0</v>
      </c>
      <c r="H95" s="170"/>
      <c r="I95" s="169">
        <f>ROUND(E95*H95,2)</f>
        <v>0</v>
      </c>
      <c r="J95" s="170"/>
      <c r="K95" s="169">
        <f>ROUND(E95*J95,2)</f>
        <v>0</v>
      </c>
      <c r="L95" s="169">
        <v>21</v>
      </c>
      <c r="M95" s="169">
        <f>G95*(1+L95/100)</f>
        <v>0</v>
      </c>
      <c r="N95" s="162">
        <v>0</v>
      </c>
      <c r="O95" s="162">
        <f>ROUND(E95*N95,5)</f>
        <v>0</v>
      </c>
      <c r="P95" s="162">
        <v>0</v>
      </c>
      <c r="Q95" s="162">
        <f>ROUND(E95*P95,5)</f>
        <v>0</v>
      </c>
      <c r="R95" s="162"/>
      <c r="S95" s="162"/>
      <c r="T95" s="163">
        <v>0.85199999999999998</v>
      </c>
      <c r="U95" s="162">
        <f>ROUND(E95*T95,2)</f>
        <v>114.8</v>
      </c>
      <c r="V95" s="152"/>
      <c r="W95" s="152"/>
      <c r="X95" s="152"/>
      <c r="Y95" s="152"/>
      <c r="Z95" s="152"/>
      <c r="AA95" s="152"/>
      <c r="AB95" s="152"/>
      <c r="AC95" s="152"/>
      <c r="AD95" s="152"/>
      <c r="AE95" s="152" t="s">
        <v>119</v>
      </c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x14ac:dyDescent="0.2">
      <c r="A96" s="154" t="s">
        <v>114</v>
      </c>
      <c r="B96" s="160" t="s">
        <v>75</v>
      </c>
      <c r="C96" s="194" t="s">
        <v>76</v>
      </c>
      <c r="D96" s="164"/>
      <c r="E96" s="168"/>
      <c r="F96" s="171"/>
      <c r="G96" s="171">
        <f>SUMIF(AE97:AE97,"&lt;&gt;NOR",G97:G97)</f>
        <v>0</v>
      </c>
      <c r="H96" s="171"/>
      <c r="I96" s="171">
        <f>SUM(I97:I97)</f>
        <v>0</v>
      </c>
      <c r="J96" s="171"/>
      <c r="K96" s="171">
        <f>SUM(K97:K97)</f>
        <v>0</v>
      </c>
      <c r="L96" s="171"/>
      <c r="M96" s="171">
        <f>SUM(M97:M97)</f>
        <v>0</v>
      </c>
      <c r="N96" s="165"/>
      <c r="O96" s="165">
        <f>SUM(O97:O97)</f>
        <v>3.6269999999999997E-2</v>
      </c>
      <c r="P96" s="165"/>
      <c r="Q96" s="165">
        <f>SUM(Q97:Q97)</f>
        <v>0</v>
      </c>
      <c r="R96" s="165"/>
      <c r="S96" s="165"/>
      <c r="T96" s="166"/>
      <c r="U96" s="165">
        <f>SUM(U97:U97)</f>
        <v>5.4</v>
      </c>
      <c r="AE96" t="s">
        <v>115</v>
      </c>
    </row>
    <row r="97" spans="1:60" ht="22.5" outlineLevel="1" x14ac:dyDescent="0.2">
      <c r="A97" s="153">
        <v>80</v>
      </c>
      <c r="B97" s="159" t="s">
        <v>233</v>
      </c>
      <c r="C97" s="193" t="s">
        <v>234</v>
      </c>
      <c r="D97" s="161" t="s">
        <v>182</v>
      </c>
      <c r="E97" s="167">
        <v>9</v>
      </c>
      <c r="F97" s="169">
        <f>H97+J97</f>
        <v>0</v>
      </c>
      <c r="G97" s="169">
        <f>ROUND(E97*F97,2)</f>
        <v>0</v>
      </c>
      <c r="H97" s="170"/>
      <c r="I97" s="169">
        <f>ROUND(E97*H97,2)</f>
        <v>0</v>
      </c>
      <c r="J97" s="170"/>
      <c r="K97" s="169">
        <f>ROUND(E97*J97,2)</f>
        <v>0</v>
      </c>
      <c r="L97" s="169">
        <v>21</v>
      </c>
      <c r="M97" s="169">
        <f>G97*(1+L97/100)</f>
        <v>0</v>
      </c>
      <c r="N97" s="162">
        <v>4.0299999999999997E-3</v>
      </c>
      <c r="O97" s="162">
        <f>ROUND(E97*N97,5)</f>
        <v>3.6269999999999997E-2</v>
      </c>
      <c r="P97" s="162">
        <v>0</v>
      </c>
      <c r="Q97" s="162">
        <f>ROUND(E97*P97,5)</f>
        <v>0</v>
      </c>
      <c r="R97" s="162"/>
      <c r="S97" s="162"/>
      <c r="T97" s="163">
        <v>0.6</v>
      </c>
      <c r="U97" s="162">
        <f>ROUND(E97*T97,2)</f>
        <v>5.4</v>
      </c>
      <c r="V97" s="152"/>
      <c r="W97" s="152"/>
      <c r="X97" s="152"/>
      <c r="Y97" s="152"/>
      <c r="Z97" s="152"/>
      <c r="AA97" s="152"/>
      <c r="AB97" s="152"/>
      <c r="AC97" s="152"/>
      <c r="AD97" s="152"/>
      <c r="AE97" s="152" t="s">
        <v>119</v>
      </c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x14ac:dyDescent="0.2">
      <c r="A98" s="154" t="s">
        <v>114</v>
      </c>
      <c r="B98" s="160" t="s">
        <v>77</v>
      </c>
      <c r="C98" s="194" t="s">
        <v>78</v>
      </c>
      <c r="D98" s="164"/>
      <c r="E98" s="168"/>
      <c r="F98" s="171"/>
      <c r="G98" s="171">
        <f>SUMIF(AE99:AE100,"&lt;&gt;NOR",G99:G100)</f>
        <v>0</v>
      </c>
      <c r="H98" s="171"/>
      <c r="I98" s="171">
        <f>SUM(I99:I100)</f>
        <v>0</v>
      </c>
      <c r="J98" s="171"/>
      <c r="K98" s="171">
        <f>SUM(K99:K100)</f>
        <v>0</v>
      </c>
      <c r="L98" s="171"/>
      <c r="M98" s="171">
        <f>SUM(M99:M100)</f>
        <v>0</v>
      </c>
      <c r="N98" s="165"/>
      <c r="O98" s="165">
        <f>SUM(O99:O100)</f>
        <v>0.17083000000000001</v>
      </c>
      <c r="P98" s="165"/>
      <c r="Q98" s="165">
        <f>SUM(Q99:Q100)</f>
        <v>0</v>
      </c>
      <c r="R98" s="165"/>
      <c r="S98" s="165"/>
      <c r="T98" s="166"/>
      <c r="U98" s="165">
        <f>SUM(U99:U100)</f>
        <v>8.58</v>
      </c>
      <c r="AE98" t="s">
        <v>115</v>
      </c>
    </row>
    <row r="99" spans="1:60" outlineLevel="1" x14ac:dyDescent="0.2">
      <c r="A99" s="153">
        <v>81</v>
      </c>
      <c r="B99" s="159" t="s">
        <v>235</v>
      </c>
      <c r="C99" s="193" t="s">
        <v>236</v>
      </c>
      <c r="D99" s="161" t="s">
        <v>182</v>
      </c>
      <c r="E99" s="167">
        <v>24.5</v>
      </c>
      <c r="F99" s="169">
        <f>H99+J99</f>
        <v>0</v>
      </c>
      <c r="G99" s="169">
        <f>ROUND(E99*F99,2)</f>
        <v>0</v>
      </c>
      <c r="H99" s="170"/>
      <c r="I99" s="169">
        <f>ROUND(E99*H99,2)</f>
        <v>0</v>
      </c>
      <c r="J99" s="170"/>
      <c r="K99" s="169">
        <f>ROUND(E99*J99,2)</f>
        <v>0</v>
      </c>
      <c r="L99" s="169">
        <v>21</v>
      </c>
      <c r="M99" s="169">
        <f>G99*(1+L99/100)</f>
        <v>0</v>
      </c>
      <c r="N99" s="162">
        <v>8.5999999999999998E-4</v>
      </c>
      <c r="O99" s="162">
        <f>ROUND(E99*N99,5)</f>
        <v>2.1069999999999998E-2</v>
      </c>
      <c r="P99" s="162">
        <v>0</v>
      </c>
      <c r="Q99" s="162">
        <f>ROUND(E99*P99,5)</f>
        <v>0</v>
      </c>
      <c r="R99" s="162"/>
      <c r="S99" s="162"/>
      <c r="T99" s="163">
        <v>0.35</v>
      </c>
      <c r="U99" s="162">
        <f>ROUND(E99*T99,2)</f>
        <v>8.58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 t="s">
        <v>119</v>
      </c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53">
        <v>82</v>
      </c>
      <c r="B100" s="159" t="s">
        <v>237</v>
      </c>
      <c r="C100" s="193" t="s">
        <v>238</v>
      </c>
      <c r="D100" s="161" t="s">
        <v>239</v>
      </c>
      <c r="E100" s="167">
        <v>13</v>
      </c>
      <c r="F100" s="169">
        <f>H100+J100</f>
        <v>0</v>
      </c>
      <c r="G100" s="169">
        <f>ROUND(E100*F100,2)</f>
        <v>0</v>
      </c>
      <c r="H100" s="170"/>
      <c r="I100" s="169">
        <f>ROUND(E100*H100,2)</f>
        <v>0</v>
      </c>
      <c r="J100" s="170"/>
      <c r="K100" s="169">
        <f>ROUND(E100*J100,2)</f>
        <v>0</v>
      </c>
      <c r="L100" s="169">
        <v>21</v>
      </c>
      <c r="M100" s="169">
        <f>G100*(1+L100/100)</f>
        <v>0</v>
      </c>
      <c r="N100" s="162">
        <v>1.1520000000000001E-2</v>
      </c>
      <c r="O100" s="162">
        <f>ROUND(E100*N100,5)</f>
        <v>0.14976</v>
      </c>
      <c r="P100" s="162">
        <v>0</v>
      </c>
      <c r="Q100" s="162">
        <f>ROUND(E100*P100,5)</f>
        <v>0</v>
      </c>
      <c r="R100" s="162"/>
      <c r="S100" s="162"/>
      <c r="T100" s="163">
        <v>0</v>
      </c>
      <c r="U100" s="162">
        <f>ROUND(E100*T100,2)</f>
        <v>0</v>
      </c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 t="s">
        <v>240</v>
      </c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x14ac:dyDescent="0.2">
      <c r="A101" s="154" t="s">
        <v>114</v>
      </c>
      <c r="B101" s="160" t="s">
        <v>79</v>
      </c>
      <c r="C101" s="194" t="s">
        <v>80</v>
      </c>
      <c r="D101" s="164"/>
      <c r="E101" s="168"/>
      <c r="F101" s="171"/>
      <c r="G101" s="171">
        <f>SUMIF(AE102:AE102,"&lt;&gt;NOR",G102:G102)</f>
        <v>0</v>
      </c>
      <c r="H101" s="171"/>
      <c r="I101" s="171">
        <f>SUM(I102:I102)</f>
        <v>0</v>
      </c>
      <c r="J101" s="171"/>
      <c r="K101" s="171">
        <f>SUM(K102:K102)</f>
        <v>0</v>
      </c>
      <c r="L101" s="171"/>
      <c r="M101" s="171">
        <f>SUM(M102:M102)</f>
        <v>0</v>
      </c>
      <c r="N101" s="165"/>
      <c r="O101" s="165">
        <f>SUM(O102:O102)</f>
        <v>0.5</v>
      </c>
      <c r="P101" s="165"/>
      <c r="Q101" s="165">
        <f>SUM(Q102:Q102)</f>
        <v>0</v>
      </c>
      <c r="R101" s="165"/>
      <c r="S101" s="165"/>
      <c r="T101" s="166"/>
      <c r="U101" s="165">
        <f>SUM(U102:U102)</f>
        <v>1.1299999999999999</v>
      </c>
      <c r="AE101" t="s">
        <v>115</v>
      </c>
    </row>
    <row r="102" spans="1:60" ht="22.5" outlineLevel="1" x14ac:dyDescent="0.2">
      <c r="A102" s="153">
        <v>83</v>
      </c>
      <c r="B102" s="159" t="s">
        <v>241</v>
      </c>
      <c r="C102" s="193" t="s">
        <v>242</v>
      </c>
      <c r="D102" s="161" t="s">
        <v>187</v>
      </c>
      <c r="E102" s="167">
        <v>1</v>
      </c>
      <c r="F102" s="169">
        <f>H102+J102</f>
        <v>0</v>
      </c>
      <c r="G102" s="169">
        <f>ROUND(E102*F102,2)</f>
        <v>0</v>
      </c>
      <c r="H102" s="170"/>
      <c r="I102" s="169">
        <f>ROUND(E102*H102,2)</f>
        <v>0</v>
      </c>
      <c r="J102" s="170"/>
      <c r="K102" s="169">
        <f>ROUND(E102*J102,2)</f>
        <v>0</v>
      </c>
      <c r="L102" s="169">
        <v>21</v>
      </c>
      <c r="M102" s="169">
        <f>G102*(1+L102/100)</f>
        <v>0</v>
      </c>
      <c r="N102" s="162">
        <v>0.5</v>
      </c>
      <c r="O102" s="162">
        <f>ROUND(E102*N102,5)</f>
        <v>0.5</v>
      </c>
      <c r="P102" s="162">
        <v>0</v>
      </c>
      <c r="Q102" s="162">
        <f>ROUND(E102*P102,5)</f>
        <v>0</v>
      </c>
      <c r="R102" s="162"/>
      <c r="S102" s="162"/>
      <c r="T102" s="163">
        <v>1.1299999999999999</v>
      </c>
      <c r="U102" s="162">
        <f>ROUND(E102*T102,2)</f>
        <v>1.1299999999999999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 t="s">
        <v>119</v>
      </c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x14ac:dyDescent="0.2">
      <c r="A103" s="154" t="s">
        <v>114</v>
      </c>
      <c r="B103" s="160" t="s">
        <v>81</v>
      </c>
      <c r="C103" s="194" t="s">
        <v>82</v>
      </c>
      <c r="D103" s="164"/>
      <c r="E103" s="168"/>
      <c r="F103" s="171"/>
      <c r="G103" s="171">
        <f>SUMIF(AE104:AE119,"&lt;&gt;NOR",G104:G119)</f>
        <v>0</v>
      </c>
      <c r="H103" s="171"/>
      <c r="I103" s="171">
        <f>SUM(I104:I119)</f>
        <v>0</v>
      </c>
      <c r="J103" s="171"/>
      <c r="K103" s="171">
        <f>SUM(K104:K119)</f>
        <v>0</v>
      </c>
      <c r="L103" s="171"/>
      <c r="M103" s="171">
        <f>SUM(M104:M119)</f>
        <v>0</v>
      </c>
      <c r="N103" s="165"/>
      <c r="O103" s="165">
        <f>SUM(O104:O119)</f>
        <v>6.2120000000000002E-2</v>
      </c>
      <c r="P103" s="165"/>
      <c r="Q103" s="165">
        <f>SUM(Q104:Q119)</f>
        <v>0</v>
      </c>
      <c r="R103" s="165"/>
      <c r="S103" s="165"/>
      <c r="T103" s="166"/>
      <c r="U103" s="165">
        <f>SUM(U104:U119)</f>
        <v>22.209999999999997</v>
      </c>
      <c r="AE103" t="s">
        <v>115</v>
      </c>
    </row>
    <row r="104" spans="1:60" ht="47.25" customHeight="1" outlineLevel="1" x14ac:dyDescent="0.2">
      <c r="A104" s="153">
        <v>84</v>
      </c>
      <c r="B104" s="159" t="s">
        <v>243</v>
      </c>
      <c r="C104" s="193" t="s">
        <v>308</v>
      </c>
      <c r="D104" s="161" t="s">
        <v>187</v>
      </c>
      <c r="E104" s="167">
        <v>1</v>
      </c>
      <c r="F104" s="169">
        <f t="shared" ref="F104:F119" si="40">H104+J104</f>
        <v>0</v>
      </c>
      <c r="G104" s="169">
        <f t="shared" ref="G104:G119" si="41">ROUND(E104*F104,2)</f>
        <v>0</v>
      </c>
      <c r="H104" s="170"/>
      <c r="I104" s="169">
        <f t="shared" ref="I104:I119" si="42">ROUND(E104*H104,2)</f>
        <v>0</v>
      </c>
      <c r="J104" s="170"/>
      <c r="K104" s="169">
        <f t="shared" ref="K104:K119" si="43">ROUND(E104*J104,2)</f>
        <v>0</v>
      </c>
      <c r="L104" s="169">
        <v>21</v>
      </c>
      <c r="M104" s="169">
        <f t="shared" ref="M104:M119" si="44">G104*(1+L104/100)</f>
        <v>0</v>
      </c>
      <c r="N104" s="162">
        <v>6.0000000000000002E-5</v>
      </c>
      <c r="O104" s="162">
        <f t="shared" ref="O104:O119" si="45">ROUND(E104*N104,5)</f>
        <v>6.0000000000000002E-5</v>
      </c>
      <c r="P104" s="162">
        <v>0</v>
      </c>
      <c r="Q104" s="162">
        <f t="shared" ref="Q104:Q119" si="46">ROUND(E104*P104,5)</f>
        <v>0</v>
      </c>
      <c r="R104" s="162"/>
      <c r="S104" s="162"/>
      <c r="T104" s="163">
        <v>0.42599999999999999</v>
      </c>
      <c r="U104" s="162">
        <f t="shared" ref="U104:U119" si="47">ROUND(E104*T104,2)</f>
        <v>0.43</v>
      </c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 t="s">
        <v>119</v>
      </c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ht="22.5" outlineLevel="1" x14ac:dyDescent="0.2">
      <c r="A105" s="153">
        <v>85</v>
      </c>
      <c r="B105" s="159" t="s">
        <v>244</v>
      </c>
      <c r="C105" s="193" t="s">
        <v>245</v>
      </c>
      <c r="D105" s="161" t="s">
        <v>246</v>
      </c>
      <c r="E105" s="167">
        <v>5</v>
      </c>
      <c r="F105" s="169">
        <f t="shared" si="40"/>
        <v>0</v>
      </c>
      <c r="G105" s="169">
        <f t="shared" si="41"/>
        <v>0</v>
      </c>
      <c r="H105" s="170"/>
      <c r="I105" s="169">
        <f t="shared" si="42"/>
        <v>0</v>
      </c>
      <c r="J105" s="170"/>
      <c r="K105" s="169">
        <f t="shared" si="43"/>
        <v>0</v>
      </c>
      <c r="L105" s="169">
        <v>21</v>
      </c>
      <c r="M105" s="169">
        <f t="shared" si="44"/>
        <v>0</v>
      </c>
      <c r="N105" s="162">
        <v>6.0000000000000002E-5</v>
      </c>
      <c r="O105" s="162">
        <f t="shared" si="45"/>
        <v>2.9999999999999997E-4</v>
      </c>
      <c r="P105" s="162">
        <v>0</v>
      </c>
      <c r="Q105" s="162">
        <f t="shared" si="46"/>
        <v>0</v>
      </c>
      <c r="R105" s="162"/>
      <c r="S105" s="162"/>
      <c r="T105" s="163">
        <v>0.42599999999999999</v>
      </c>
      <c r="U105" s="162">
        <f t="shared" si="47"/>
        <v>2.13</v>
      </c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 t="s">
        <v>119</v>
      </c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ht="22.5" outlineLevel="1" x14ac:dyDescent="0.2">
      <c r="A106" s="153">
        <v>86</v>
      </c>
      <c r="B106" s="159" t="s">
        <v>244</v>
      </c>
      <c r="C106" s="193" t="s">
        <v>247</v>
      </c>
      <c r="D106" s="161" t="s">
        <v>246</v>
      </c>
      <c r="E106" s="167">
        <v>5</v>
      </c>
      <c r="F106" s="169">
        <f t="shared" si="40"/>
        <v>0</v>
      </c>
      <c r="G106" s="169">
        <f t="shared" si="41"/>
        <v>0</v>
      </c>
      <c r="H106" s="170"/>
      <c r="I106" s="169">
        <f t="shared" si="42"/>
        <v>0</v>
      </c>
      <c r="J106" s="170"/>
      <c r="K106" s="169">
        <f t="shared" si="43"/>
        <v>0</v>
      </c>
      <c r="L106" s="169">
        <v>21</v>
      </c>
      <c r="M106" s="169">
        <f t="shared" si="44"/>
        <v>0</v>
      </c>
      <c r="N106" s="162">
        <v>6.0000000000000002E-5</v>
      </c>
      <c r="O106" s="162">
        <f t="shared" si="45"/>
        <v>2.9999999999999997E-4</v>
      </c>
      <c r="P106" s="162">
        <v>0</v>
      </c>
      <c r="Q106" s="162">
        <f t="shared" si="46"/>
        <v>0</v>
      </c>
      <c r="R106" s="162"/>
      <c r="S106" s="162"/>
      <c r="T106" s="163">
        <v>0.42599999999999999</v>
      </c>
      <c r="U106" s="162">
        <f t="shared" si="47"/>
        <v>2.13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 t="s">
        <v>119</v>
      </c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ht="22.5" outlineLevel="1" x14ac:dyDescent="0.2">
      <c r="A107" s="153">
        <v>87</v>
      </c>
      <c r="B107" s="159" t="s">
        <v>244</v>
      </c>
      <c r="C107" s="193" t="s">
        <v>248</v>
      </c>
      <c r="D107" s="161" t="s">
        <v>246</v>
      </c>
      <c r="E107" s="167">
        <v>10</v>
      </c>
      <c r="F107" s="169">
        <f t="shared" si="40"/>
        <v>0</v>
      </c>
      <c r="G107" s="169">
        <f t="shared" si="41"/>
        <v>0</v>
      </c>
      <c r="H107" s="170"/>
      <c r="I107" s="169">
        <f t="shared" si="42"/>
        <v>0</v>
      </c>
      <c r="J107" s="170"/>
      <c r="K107" s="169">
        <f t="shared" si="43"/>
        <v>0</v>
      </c>
      <c r="L107" s="169">
        <v>21</v>
      </c>
      <c r="M107" s="169">
        <f t="shared" si="44"/>
        <v>0</v>
      </c>
      <c r="N107" s="162">
        <v>6.0000000000000002E-5</v>
      </c>
      <c r="O107" s="162">
        <f t="shared" si="45"/>
        <v>5.9999999999999995E-4</v>
      </c>
      <c r="P107" s="162">
        <v>0</v>
      </c>
      <c r="Q107" s="162">
        <f t="shared" si="46"/>
        <v>0</v>
      </c>
      <c r="R107" s="162"/>
      <c r="S107" s="162"/>
      <c r="T107" s="163">
        <v>0.42599999999999999</v>
      </c>
      <c r="U107" s="162">
        <f t="shared" si="47"/>
        <v>4.26</v>
      </c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 t="s">
        <v>119</v>
      </c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ht="22.5" outlineLevel="1" x14ac:dyDescent="0.2">
      <c r="A108" s="153">
        <v>88</v>
      </c>
      <c r="B108" s="159" t="s">
        <v>244</v>
      </c>
      <c r="C108" s="193" t="s">
        <v>249</v>
      </c>
      <c r="D108" s="161" t="s">
        <v>246</v>
      </c>
      <c r="E108" s="167">
        <v>10</v>
      </c>
      <c r="F108" s="169">
        <f t="shared" si="40"/>
        <v>0</v>
      </c>
      <c r="G108" s="169">
        <f t="shared" si="41"/>
        <v>0</v>
      </c>
      <c r="H108" s="170"/>
      <c r="I108" s="169">
        <f t="shared" si="42"/>
        <v>0</v>
      </c>
      <c r="J108" s="170"/>
      <c r="K108" s="169">
        <f t="shared" si="43"/>
        <v>0</v>
      </c>
      <c r="L108" s="169">
        <v>21</v>
      </c>
      <c r="M108" s="169">
        <f t="shared" si="44"/>
        <v>0</v>
      </c>
      <c r="N108" s="162">
        <v>6.0000000000000002E-5</v>
      </c>
      <c r="O108" s="162">
        <f t="shared" si="45"/>
        <v>5.9999999999999995E-4</v>
      </c>
      <c r="P108" s="162">
        <v>0</v>
      </c>
      <c r="Q108" s="162">
        <f t="shared" si="46"/>
        <v>0</v>
      </c>
      <c r="R108" s="162"/>
      <c r="S108" s="162"/>
      <c r="T108" s="163">
        <v>0.42599999999999999</v>
      </c>
      <c r="U108" s="162">
        <f t="shared" si="47"/>
        <v>4.26</v>
      </c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 t="s">
        <v>119</v>
      </c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ht="22.5" outlineLevel="1" x14ac:dyDescent="0.2">
      <c r="A109" s="153">
        <v>89</v>
      </c>
      <c r="B109" s="159" t="s">
        <v>250</v>
      </c>
      <c r="C109" s="193" t="s">
        <v>251</v>
      </c>
      <c r="D109" s="161" t="s">
        <v>182</v>
      </c>
      <c r="E109" s="167">
        <v>5.2</v>
      </c>
      <c r="F109" s="169">
        <f t="shared" si="40"/>
        <v>0</v>
      </c>
      <c r="G109" s="169">
        <f t="shared" si="41"/>
        <v>0</v>
      </c>
      <c r="H109" s="170"/>
      <c r="I109" s="169">
        <f t="shared" si="42"/>
        <v>0</v>
      </c>
      <c r="J109" s="170"/>
      <c r="K109" s="169">
        <f t="shared" si="43"/>
        <v>0</v>
      </c>
      <c r="L109" s="169">
        <v>21</v>
      </c>
      <c r="M109" s="169">
        <f t="shared" si="44"/>
        <v>0</v>
      </c>
      <c r="N109" s="162">
        <v>0</v>
      </c>
      <c r="O109" s="162">
        <f t="shared" si="45"/>
        <v>0</v>
      </c>
      <c r="P109" s="162">
        <v>0</v>
      </c>
      <c r="Q109" s="162">
        <f t="shared" si="46"/>
        <v>0</v>
      </c>
      <c r="R109" s="162"/>
      <c r="S109" s="162"/>
      <c r="T109" s="163">
        <v>0.23</v>
      </c>
      <c r="U109" s="162">
        <f t="shared" si="47"/>
        <v>1.2</v>
      </c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 t="s">
        <v>119</v>
      </c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ht="22.5" outlineLevel="1" x14ac:dyDescent="0.2">
      <c r="A110" s="153">
        <v>90</v>
      </c>
      <c r="B110" s="159" t="s">
        <v>250</v>
      </c>
      <c r="C110" s="193" t="s">
        <v>252</v>
      </c>
      <c r="D110" s="161" t="s">
        <v>182</v>
      </c>
      <c r="E110" s="167">
        <v>5.2</v>
      </c>
      <c r="F110" s="169">
        <f t="shared" si="40"/>
        <v>0</v>
      </c>
      <c r="G110" s="169">
        <f t="shared" si="41"/>
        <v>0</v>
      </c>
      <c r="H110" s="170"/>
      <c r="I110" s="169">
        <f t="shared" si="42"/>
        <v>0</v>
      </c>
      <c r="J110" s="170"/>
      <c r="K110" s="169">
        <f t="shared" si="43"/>
        <v>0</v>
      </c>
      <c r="L110" s="169">
        <v>21</v>
      </c>
      <c r="M110" s="169">
        <f t="shared" si="44"/>
        <v>0</v>
      </c>
      <c r="N110" s="162">
        <v>0</v>
      </c>
      <c r="O110" s="162">
        <f t="shared" si="45"/>
        <v>0</v>
      </c>
      <c r="P110" s="162">
        <v>0</v>
      </c>
      <c r="Q110" s="162">
        <f t="shared" si="46"/>
        <v>0</v>
      </c>
      <c r="R110" s="162"/>
      <c r="S110" s="162"/>
      <c r="T110" s="163">
        <v>0.23</v>
      </c>
      <c r="U110" s="162">
        <f t="shared" si="47"/>
        <v>1.2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 t="s">
        <v>119</v>
      </c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ht="22.5" outlineLevel="1" x14ac:dyDescent="0.2">
      <c r="A111" s="153">
        <v>91</v>
      </c>
      <c r="B111" s="159" t="s">
        <v>250</v>
      </c>
      <c r="C111" s="193" t="s">
        <v>253</v>
      </c>
      <c r="D111" s="161" t="s">
        <v>182</v>
      </c>
      <c r="E111" s="167">
        <v>5.2</v>
      </c>
      <c r="F111" s="169">
        <f t="shared" si="40"/>
        <v>0</v>
      </c>
      <c r="G111" s="169">
        <f t="shared" si="41"/>
        <v>0</v>
      </c>
      <c r="H111" s="170"/>
      <c r="I111" s="169">
        <f t="shared" si="42"/>
        <v>0</v>
      </c>
      <c r="J111" s="170"/>
      <c r="K111" s="169">
        <f t="shared" si="43"/>
        <v>0</v>
      </c>
      <c r="L111" s="169">
        <v>21</v>
      </c>
      <c r="M111" s="169">
        <f t="shared" si="44"/>
        <v>0</v>
      </c>
      <c r="N111" s="162">
        <v>0</v>
      </c>
      <c r="O111" s="162">
        <f t="shared" si="45"/>
        <v>0</v>
      </c>
      <c r="P111" s="162">
        <v>0</v>
      </c>
      <c r="Q111" s="162">
        <f t="shared" si="46"/>
        <v>0</v>
      </c>
      <c r="R111" s="162"/>
      <c r="S111" s="162"/>
      <c r="T111" s="163">
        <v>0.23</v>
      </c>
      <c r="U111" s="162">
        <f t="shared" si="47"/>
        <v>1.2</v>
      </c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 t="s">
        <v>119</v>
      </c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ht="22.5" outlineLevel="1" x14ac:dyDescent="0.2">
      <c r="A112" s="153">
        <v>92</v>
      </c>
      <c r="B112" s="159" t="s">
        <v>250</v>
      </c>
      <c r="C112" s="193" t="s">
        <v>254</v>
      </c>
      <c r="D112" s="161" t="s">
        <v>182</v>
      </c>
      <c r="E112" s="167">
        <v>5.2</v>
      </c>
      <c r="F112" s="169">
        <f t="shared" si="40"/>
        <v>0</v>
      </c>
      <c r="G112" s="169">
        <f t="shared" si="41"/>
        <v>0</v>
      </c>
      <c r="H112" s="170"/>
      <c r="I112" s="169">
        <f t="shared" si="42"/>
        <v>0</v>
      </c>
      <c r="J112" s="170"/>
      <c r="K112" s="169">
        <f t="shared" si="43"/>
        <v>0</v>
      </c>
      <c r="L112" s="169">
        <v>21</v>
      </c>
      <c r="M112" s="169">
        <f t="shared" si="44"/>
        <v>0</v>
      </c>
      <c r="N112" s="162">
        <v>0</v>
      </c>
      <c r="O112" s="162">
        <f t="shared" si="45"/>
        <v>0</v>
      </c>
      <c r="P112" s="162">
        <v>0</v>
      </c>
      <c r="Q112" s="162">
        <f t="shared" si="46"/>
        <v>0</v>
      </c>
      <c r="R112" s="162"/>
      <c r="S112" s="162"/>
      <c r="T112" s="163">
        <v>0.23</v>
      </c>
      <c r="U112" s="162">
        <f t="shared" si="47"/>
        <v>1.2</v>
      </c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 t="s">
        <v>119</v>
      </c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ht="22.5" outlineLevel="1" x14ac:dyDescent="0.2">
      <c r="A113" s="153">
        <v>93</v>
      </c>
      <c r="B113" s="159" t="s">
        <v>255</v>
      </c>
      <c r="C113" s="193" t="s">
        <v>256</v>
      </c>
      <c r="D113" s="161" t="s">
        <v>239</v>
      </c>
      <c r="E113" s="167">
        <v>6</v>
      </c>
      <c r="F113" s="169">
        <f t="shared" si="40"/>
        <v>0</v>
      </c>
      <c r="G113" s="169">
        <f t="shared" si="41"/>
        <v>0</v>
      </c>
      <c r="H113" s="170"/>
      <c r="I113" s="169">
        <f t="shared" si="42"/>
        <v>0</v>
      </c>
      <c r="J113" s="170"/>
      <c r="K113" s="169">
        <f t="shared" si="43"/>
        <v>0</v>
      </c>
      <c r="L113" s="169">
        <v>21</v>
      </c>
      <c r="M113" s="169">
        <f t="shared" si="44"/>
        <v>0</v>
      </c>
      <c r="N113" s="162">
        <v>1.2E-4</v>
      </c>
      <c r="O113" s="162">
        <f t="shared" si="45"/>
        <v>7.2000000000000005E-4</v>
      </c>
      <c r="P113" s="162">
        <v>0</v>
      </c>
      <c r="Q113" s="162">
        <f t="shared" si="46"/>
        <v>0</v>
      </c>
      <c r="R113" s="162"/>
      <c r="S113" s="162"/>
      <c r="T113" s="163">
        <v>0.2</v>
      </c>
      <c r="U113" s="162">
        <f t="shared" si="47"/>
        <v>1.2</v>
      </c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 t="s">
        <v>119</v>
      </c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</row>
    <row r="114" spans="1:60" ht="22.5" outlineLevel="1" x14ac:dyDescent="0.2">
      <c r="A114" s="153">
        <v>94</v>
      </c>
      <c r="B114" s="159" t="s">
        <v>255</v>
      </c>
      <c r="C114" s="193" t="s">
        <v>257</v>
      </c>
      <c r="D114" s="161" t="s">
        <v>239</v>
      </c>
      <c r="E114" s="167">
        <v>3</v>
      </c>
      <c r="F114" s="169">
        <f t="shared" si="40"/>
        <v>0</v>
      </c>
      <c r="G114" s="169">
        <f t="shared" si="41"/>
        <v>0</v>
      </c>
      <c r="H114" s="170"/>
      <c r="I114" s="169">
        <f t="shared" si="42"/>
        <v>0</v>
      </c>
      <c r="J114" s="170"/>
      <c r="K114" s="169">
        <f t="shared" si="43"/>
        <v>0</v>
      </c>
      <c r="L114" s="169">
        <v>21</v>
      </c>
      <c r="M114" s="169">
        <f t="shared" si="44"/>
        <v>0</v>
      </c>
      <c r="N114" s="162">
        <v>1.2E-4</v>
      </c>
      <c r="O114" s="162">
        <f t="shared" si="45"/>
        <v>3.6000000000000002E-4</v>
      </c>
      <c r="P114" s="162">
        <v>0</v>
      </c>
      <c r="Q114" s="162">
        <f t="shared" si="46"/>
        <v>0</v>
      </c>
      <c r="R114" s="162"/>
      <c r="S114" s="162"/>
      <c r="T114" s="163">
        <v>0.2</v>
      </c>
      <c r="U114" s="162">
        <f t="shared" si="47"/>
        <v>0.6</v>
      </c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 t="s">
        <v>119</v>
      </c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ht="22.5" outlineLevel="1" x14ac:dyDescent="0.2">
      <c r="A115" s="153">
        <v>95</v>
      </c>
      <c r="B115" s="159" t="s">
        <v>255</v>
      </c>
      <c r="C115" s="193" t="s">
        <v>258</v>
      </c>
      <c r="D115" s="161" t="s">
        <v>239</v>
      </c>
      <c r="E115" s="167">
        <v>6</v>
      </c>
      <c r="F115" s="169">
        <f t="shared" si="40"/>
        <v>0</v>
      </c>
      <c r="G115" s="169">
        <f t="shared" si="41"/>
        <v>0</v>
      </c>
      <c r="H115" s="170"/>
      <c r="I115" s="169">
        <f t="shared" si="42"/>
        <v>0</v>
      </c>
      <c r="J115" s="170"/>
      <c r="K115" s="169">
        <f t="shared" si="43"/>
        <v>0</v>
      </c>
      <c r="L115" s="169">
        <v>21</v>
      </c>
      <c r="M115" s="169">
        <f t="shared" si="44"/>
        <v>0</v>
      </c>
      <c r="N115" s="162">
        <v>1.2E-4</v>
      </c>
      <c r="O115" s="162">
        <f t="shared" si="45"/>
        <v>7.2000000000000005E-4</v>
      </c>
      <c r="P115" s="162">
        <v>0</v>
      </c>
      <c r="Q115" s="162">
        <f t="shared" si="46"/>
        <v>0</v>
      </c>
      <c r="R115" s="162"/>
      <c r="S115" s="162"/>
      <c r="T115" s="163">
        <v>0.2</v>
      </c>
      <c r="U115" s="162">
        <f t="shared" si="47"/>
        <v>1.2</v>
      </c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 t="s">
        <v>119</v>
      </c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ht="22.5" outlineLevel="1" x14ac:dyDescent="0.2">
      <c r="A116" s="153">
        <v>96</v>
      </c>
      <c r="B116" s="159" t="s">
        <v>255</v>
      </c>
      <c r="C116" s="193" t="s">
        <v>259</v>
      </c>
      <c r="D116" s="161" t="s">
        <v>239</v>
      </c>
      <c r="E116" s="167">
        <v>6</v>
      </c>
      <c r="F116" s="169">
        <f t="shared" si="40"/>
        <v>0</v>
      </c>
      <c r="G116" s="169">
        <f t="shared" si="41"/>
        <v>0</v>
      </c>
      <c r="H116" s="170"/>
      <c r="I116" s="169">
        <f t="shared" si="42"/>
        <v>0</v>
      </c>
      <c r="J116" s="170"/>
      <c r="K116" s="169">
        <f t="shared" si="43"/>
        <v>0</v>
      </c>
      <c r="L116" s="169">
        <v>21</v>
      </c>
      <c r="M116" s="169">
        <f t="shared" si="44"/>
        <v>0</v>
      </c>
      <c r="N116" s="162">
        <v>1.2E-4</v>
      </c>
      <c r="O116" s="162">
        <f t="shared" si="45"/>
        <v>7.2000000000000005E-4</v>
      </c>
      <c r="P116" s="162">
        <v>0</v>
      </c>
      <c r="Q116" s="162">
        <f t="shared" si="46"/>
        <v>0</v>
      </c>
      <c r="R116" s="162"/>
      <c r="S116" s="162"/>
      <c r="T116" s="163">
        <v>0.2</v>
      </c>
      <c r="U116" s="162">
        <f t="shared" si="47"/>
        <v>1.2</v>
      </c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 t="s">
        <v>119</v>
      </c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outlineLevel="1" x14ac:dyDescent="0.2">
      <c r="A117" s="153">
        <v>97</v>
      </c>
      <c r="B117" s="159" t="s">
        <v>260</v>
      </c>
      <c r="C117" s="193" t="s">
        <v>261</v>
      </c>
      <c r="D117" s="161" t="s">
        <v>232</v>
      </c>
      <c r="E117" s="167">
        <v>5.2999999999999999E-2</v>
      </c>
      <c r="F117" s="169">
        <f t="shared" si="40"/>
        <v>0</v>
      </c>
      <c r="G117" s="169">
        <f t="shared" si="41"/>
        <v>0</v>
      </c>
      <c r="H117" s="170"/>
      <c r="I117" s="169">
        <f t="shared" si="42"/>
        <v>0</v>
      </c>
      <c r="J117" s="170"/>
      <c r="K117" s="169">
        <f t="shared" si="43"/>
        <v>0</v>
      </c>
      <c r="L117" s="169">
        <v>21</v>
      </c>
      <c r="M117" s="169">
        <f t="shared" si="44"/>
        <v>0</v>
      </c>
      <c r="N117" s="162">
        <v>1</v>
      </c>
      <c r="O117" s="162">
        <f t="shared" si="45"/>
        <v>5.2999999999999999E-2</v>
      </c>
      <c r="P117" s="162">
        <v>0</v>
      </c>
      <c r="Q117" s="162">
        <f t="shared" si="46"/>
        <v>0</v>
      </c>
      <c r="R117" s="162"/>
      <c r="S117" s="162"/>
      <c r="T117" s="163">
        <v>0</v>
      </c>
      <c r="U117" s="162">
        <f t="shared" si="47"/>
        <v>0</v>
      </c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 t="s">
        <v>240</v>
      </c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outlineLevel="1" x14ac:dyDescent="0.2">
      <c r="A118" s="153">
        <v>98</v>
      </c>
      <c r="B118" s="159" t="s">
        <v>262</v>
      </c>
      <c r="C118" s="193" t="s">
        <v>263</v>
      </c>
      <c r="D118" s="161" t="s">
        <v>232</v>
      </c>
      <c r="E118" s="167">
        <v>0.55259999999999998</v>
      </c>
      <c r="F118" s="169">
        <f t="shared" si="40"/>
        <v>0</v>
      </c>
      <c r="G118" s="169">
        <f t="shared" si="41"/>
        <v>0</v>
      </c>
      <c r="H118" s="170"/>
      <c r="I118" s="169">
        <f t="shared" si="42"/>
        <v>0</v>
      </c>
      <c r="J118" s="170"/>
      <c r="K118" s="169">
        <f t="shared" si="43"/>
        <v>0</v>
      </c>
      <c r="L118" s="169">
        <v>21</v>
      </c>
      <c r="M118" s="169">
        <f t="shared" si="44"/>
        <v>0</v>
      </c>
      <c r="N118" s="162">
        <v>0</v>
      </c>
      <c r="O118" s="162">
        <f t="shared" si="45"/>
        <v>0</v>
      </c>
      <c r="P118" s="162">
        <v>0</v>
      </c>
      <c r="Q118" s="162">
        <f t="shared" si="46"/>
        <v>0</v>
      </c>
      <c r="R118" s="162"/>
      <c r="S118" s="162"/>
      <c r="T118" s="163">
        <v>0</v>
      </c>
      <c r="U118" s="162">
        <f t="shared" si="47"/>
        <v>0</v>
      </c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 t="s">
        <v>240</v>
      </c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ht="22.5" outlineLevel="1" x14ac:dyDescent="0.2">
      <c r="A119" s="153">
        <v>99</v>
      </c>
      <c r="B119" s="159" t="s">
        <v>264</v>
      </c>
      <c r="C119" s="193" t="s">
        <v>265</v>
      </c>
      <c r="D119" s="161" t="s">
        <v>182</v>
      </c>
      <c r="E119" s="167">
        <v>3</v>
      </c>
      <c r="F119" s="169">
        <f t="shared" si="40"/>
        <v>0</v>
      </c>
      <c r="G119" s="169">
        <f t="shared" si="41"/>
        <v>0</v>
      </c>
      <c r="H119" s="170"/>
      <c r="I119" s="169">
        <f t="shared" si="42"/>
        <v>0</v>
      </c>
      <c r="J119" s="170"/>
      <c r="K119" s="169">
        <f t="shared" si="43"/>
        <v>0</v>
      </c>
      <c r="L119" s="169">
        <v>21</v>
      </c>
      <c r="M119" s="169">
        <f t="shared" si="44"/>
        <v>0</v>
      </c>
      <c r="N119" s="162">
        <v>1.58E-3</v>
      </c>
      <c r="O119" s="162">
        <f t="shared" si="45"/>
        <v>4.7400000000000003E-3</v>
      </c>
      <c r="P119" s="162">
        <v>0</v>
      </c>
      <c r="Q119" s="162">
        <f t="shared" si="46"/>
        <v>0</v>
      </c>
      <c r="R119" s="162"/>
      <c r="S119" s="162"/>
      <c r="T119" s="163">
        <v>0</v>
      </c>
      <c r="U119" s="162">
        <f t="shared" si="47"/>
        <v>0</v>
      </c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 t="s">
        <v>240</v>
      </c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60" x14ac:dyDescent="0.2">
      <c r="A120" s="154" t="s">
        <v>114</v>
      </c>
      <c r="B120" s="160" t="s">
        <v>83</v>
      </c>
      <c r="C120" s="194" t="s">
        <v>84</v>
      </c>
      <c r="D120" s="164"/>
      <c r="E120" s="168"/>
      <c r="F120" s="171"/>
      <c r="G120" s="171">
        <f>SUMIF(AE121:AE135,"&lt;&gt;NOR",G121:G135)</f>
        <v>0</v>
      </c>
      <c r="H120" s="171"/>
      <c r="I120" s="171">
        <f>SUM(I121:I135)</f>
        <v>0</v>
      </c>
      <c r="J120" s="171"/>
      <c r="K120" s="171">
        <f>SUM(K121:K135)</f>
        <v>0</v>
      </c>
      <c r="L120" s="171"/>
      <c r="M120" s="171">
        <f>SUM(M121:M135)</f>
        <v>0</v>
      </c>
      <c r="N120" s="165"/>
      <c r="O120" s="165">
        <f>SUM(O121:O135)</f>
        <v>0.19519</v>
      </c>
      <c r="P120" s="165"/>
      <c r="Q120" s="165">
        <f>SUM(Q121:Q135)</f>
        <v>0</v>
      </c>
      <c r="R120" s="165"/>
      <c r="S120" s="165"/>
      <c r="T120" s="166"/>
      <c r="U120" s="165">
        <f>SUM(U121:U135)</f>
        <v>126.67999999999999</v>
      </c>
      <c r="AE120" t="s">
        <v>115</v>
      </c>
    </row>
    <row r="121" spans="1:60" outlineLevel="1" x14ac:dyDescent="0.2">
      <c r="A121" s="153">
        <v>100</v>
      </c>
      <c r="B121" s="159" t="s">
        <v>266</v>
      </c>
      <c r="C121" s="193" t="s">
        <v>267</v>
      </c>
      <c r="D121" s="161" t="s">
        <v>239</v>
      </c>
      <c r="E121" s="167">
        <v>1</v>
      </c>
      <c r="F121" s="169">
        <f t="shared" ref="F121:F135" si="48">H121+J121</f>
        <v>0</v>
      </c>
      <c r="G121" s="169">
        <f t="shared" ref="G121:G135" si="49">ROUND(E121*F121,2)</f>
        <v>0</v>
      </c>
      <c r="H121" s="170"/>
      <c r="I121" s="169">
        <f t="shared" ref="I121:I135" si="50">ROUND(E121*H121,2)</f>
        <v>0</v>
      </c>
      <c r="J121" s="170"/>
      <c r="K121" s="169">
        <f t="shared" ref="K121:K135" si="51">ROUND(E121*J121,2)</f>
        <v>0</v>
      </c>
      <c r="L121" s="169">
        <v>21</v>
      </c>
      <c r="M121" s="169">
        <f t="shared" ref="M121:M135" si="52">G121*(1+L121/100)</f>
        <v>0</v>
      </c>
      <c r="N121" s="162">
        <v>0</v>
      </c>
      <c r="O121" s="162">
        <f t="shared" ref="O121:O135" si="53">ROUND(E121*N121,5)</f>
        <v>0</v>
      </c>
      <c r="P121" s="162">
        <v>0</v>
      </c>
      <c r="Q121" s="162">
        <f t="shared" ref="Q121:Q135" si="54">ROUND(E121*P121,5)</f>
        <v>0</v>
      </c>
      <c r="R121" s="162"/>
      <c r="S121" s="162"/>
      <c r="T121" s="163">
        <v>1.7733300000000001</v>
      </c>
      <c r="U121" s="162">
        <f t="shared" ref="U121:U135" si="55">ROUND(E121*T121,2)</f>
        <v>1.77</v>
      </c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 t="s">
        <v>119</v>
      </c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ht="22.5" outlineLevel="1" x14ac:dyDescent="0.2">
      <c r="A122" s="153">
        <v>101</v>
      </c>
      <c r="B122" s="159" t="s">
        <v>268</v>
      </c>
      <c r="C122" s="193" t="s">
        <v>269</v>
      </c>
      <c r="D122" s="161" t="s">
        <v>239</v>
      </c>
      <c r="E122" s="167">
        <v>1</v>
      </c>
      <c r="F122" s="169">
        <f t="shared" si="48"/>
        <v>0</v>
      </c>
      <c r="G122" s="169">
        <f t="shared" si="49"/>
        <v>0</v>
      </c>
      <c r="H122" s="170"/>
      <c r="I122" s="169">
        <f t="shared" si="50"/>
        <v>0</v>
      </c>
      <c r="J122" s="170"/>
      <c r="K122" s="169">
        <f t="shared" si="51"/>
        <v>0</v>
      </c>
      <c r="L122" s="169">
        <v>21</v>
      </c>
      <c r="M122" s="169">
        <f t="shared" si="52"/>
        <v>0</v>
      </c>
      <c r="N122" s="162">
        <v>3.8999999999999999E-4</v>
      </c>
      <c r="O122" s="162">
        <f t="shared" si="53"/>
        <v>3.8999999999999999E-4</v>
      </c>
      <c r="P122" s="162">
        <v>0</v>
      </c>
      <c r="Q122" s="162">
        <f t="shared" si="54"/>
        <v>0</v>
      </c>
      <c r="R122" s="162"/>
      <c r="S122" s="162"/>
      <c r="T122" s="163">
        <v>0.35216999999999998</v>
      </c>
      <c r="U122" s="162">
        <f t="shared" si="55"/>
        <v>0.35</v>
      </c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 t="s">
        <v>119</v>
      </c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ht="22.5" outlineLevel="1" x14ac:dyDescent="0.2">
      <c r="A123" s="153">
        <v>102</v>
      </c>
      <c r="B123" s="159" t="s">
        <v>270</v>
      </c>
      <c r="C123" s="193" t="s">
        <v>271</v>
      </c>
      <c r="D123" s="161" t="s">
        <v>182</v>
      </c>
      <c r="E123" s="167">
        <v>250</v>
      </c>
      <c r="F123" s="169">
        <f t="shared" si="48"/>
        <v>0</v>
      </c>
      <c r="G123" s="169">
        <f t="shared" si="49"/>
        <v>0</v>
      </c>
      <c r="H123" s="170"/>
      <c r="I123" s="169">
        <f t="shared" si="50"/>
        <v>0</v>
      </c>
      <c r="J123" s="170"/>
      <c r="K123" s="169">
        <f t="shared" si="51"/>
        <v>0</v>
      </c>
      <c r="L123" s="169">
        <v>21</v>
      </c>
      <c r="M123" s="169">
        <f t="shared" si="52"/>
        <v>0</v>
      </c>
      <c r="N123" s="162">
        <v>6.0000000000000002E-5</v>
      </c>
      <c r="O123" s="162">
        <f t="shared" si="53"/>
        <v>1.4999999999999999E-2</v>
      </c>
      <c r="P123" s="162">
        <v>0</v>
      </c>
      <c r="Q123" s="162">
        <f t="shared" si="54"/>
        <v>0</v>
      </c>
      <c r="R123" s="162"/>
      <c r="S123" s="162"/>
      <c r="T123" s="163">
        <v>0.20016999999999999</v>
      </c>
      <c r="U123" s="162">
        <f t="shared" si="55"/>
        <v>50.04</v>
      </c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 t="s">
        <v>119</v>
      </c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</row>
    <row r="124" spans="1:60" ht="22.5" outlineLevel="1" x14ac:dyDescent="0.2">
      <c r="A124" s="153">
        <v>103</v>
      </c>
      <c r="B124" s="159" t="s">
        <v>272</v>
      </c>
      <c r="C124" s="193" t="s">
        <v>273</v>
      </c>
      <c r="D124" s="161" t="s">
        <v>182</v>
      </c>
      <c r="E124" s="167">
        <v>200</v>
      </c>
      <c r="F124" s="169">
        <f t="shared" si="48"/>
        <v>0</v>
      </c>
      <c r="G124" s="169">
        <f t="shared" si="49"/>
        <v>0</v>
      </c>
      <c r="H124" s="170"/>
      <c r="I124" s="169">
        <f t="shared" si="50"/>
        <v>0</v>
      </c>
      <c r="J124" s="170"/>
      <c r="K124" s="169">
        <f t="shared" si="51"/>
        <v>0</v>
      </c>
      <c r="L124" s="169">
        <v>21</v>
      </c>
      <c r="M124" s="169">
        <f t="shared" si="52"/>
        <v>0</v>
      </c>
      <c r="N124" s="162">
        <v>0</v>
      </c>
      <c r="O124" s="162">
        <f t="shared" si="53"/>
        <v>0</v>
      </c>
      <c r="P124" s="162">
        <v>0</v>
      </c>
      <c r="Q124" s="162">
        <f t="shared" si="54"/>
        <v>0</v>
      </c>
      <c r="R124" s="162"/>
      <c r="S124" s="162"/>
      <c r="T124" s="163">
        <v>0.12</v>
      </c>
      <c r="U124" s="162">
        <f t="shared" si="55"/>
        <v>24</v>
      </c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 t="s">
        <v>119</v>
      </c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ht="22.5" outlineLevel="1" x14ac:dyDescent="0.2">
      <c r="A125" s="153">
        <v>104</v>
      </c>
      <c r="B125" s="159" t="s">
        <v>274</v>
      </c>
      <c r="C125" s="193" t="s">
        <v>275</v>
      </c>
      <c r="D125" s="161" t="s">
        <v>239</v>
      </c>
      <c r="E125" s="167">
        <v>5</v>
      </c>
      <c r="F125" s="169">
        <f t="shared" si="48"/>
        <v>0</v>
      </c>
      <c r="G125" s="169">
        <f t="shared" si="49"/>
        <v>0</v>
      </c>
      <c r="H125" s="170"/>
      <c r="I125" s="169">
        <f t="shared" si="50"/>
        <v>0</v>
      </c>
      <c r="J125" s="170"/>
      <c r="K125" s="169">
        <f t="shared" si="51"/>
        <v>0</v>
      </c>
      <c r="L125" s="169">
        <v>21</v>
      </c>
      <c r="M125" s="169">
        <f t="shared" si="52"/>
        <v>0</v>
      </c>
      <c r="N125" s="162">
        <v>3.64E-3</v>
      </c>
      <c r="O125" s="162">
        <f t="shared" si="53"/>
        <v>1.8200000000000001E-2</v>
      </c>
      <c r="P125" s="162">
        <v>0</v>
      </c>
      <c r="Q125" s="162">
        <f t="shared" si="54"/>
        <v>0</v>
      </c>
      <c r="R125" s="162"/>
      <c r="S125" s="162"/>
      <c r="T125" s="163">
        <v>0.871</v>
      </c>
      <c r="U125" s="162">
        <f t="shared" si="55"/>
        <v>4.3600000000000003</v>
      </c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 t="s">
        <v>119</v>
      </c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outlineLevel="1" x14ac:dyDescent="0.2">
      <c r="A126" s="153">
        <v>105</v>
      </c>
      <c r="B126" s="159" t="s">
        <v>276</v>
      </c>
      <c r="C126" s="193" t="s">
        <v>277</v>
      </c>
      <c r="D126" s="161" t="s">
        <v>239</v>
      </c>
      <c r="E126" s="167">
        <v>1</v>
      </c>
      <c r="F126" s="169">
        <f t="shared" si="48"/>
        <v>0</v>
      </c>
      <c r="G126" s="169">
        <f t="shared" si="49"/>
        <v>0</v>
      </c>
      <c r="H126" s="170"/>
      <c r="I126" s="169">
        <f t="shared" si="50"/>
        <v>0</v>
      </c>
      <c r="J126" s="170"/>
      <c r="K126" s="169">
        <f t="shared" si="51"/>
        <v>0</v>
      </c>
      <c r="L126" s="169">
        <v>21</v>
      </c>
      <c r="M126" s="169">
        <f t="shared" si="52"/>
        <v>0</v>
      </c>
      <c r="N126" s="162">
        <v>0</v>
      </c>
      <c r="O126" s="162">
        <f t="shared" si="53"/>
        <v>0</v>
      </c>
      <c r="P126" s="162">
        <v>0</v>
      </c>
      <c r="Q126" s="162">
        <f t="shared" si="54"/>
        <v>0</v>
      </c>
      <c r="R126" s="162"/>
      <c r="S126" s="162"/>
      <c r="T126" s="163">
        <v>0.63</v>
      </c>
      <c r="U126" s="162">
        <f t="shared" si="55"/>
        <v>0.63</v>
      </c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 t="s">
        <v>119</v>
      </c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ht="22.5" outlineLevel="1" x14ac:dyDescent="0.2">
      <c r="A127" s="153">
        <v>106</v>
      </c>
      <c r="B127" s="159" t="s">
        <v>278</v>
      </c>
      <c r="C127" s="193" t="s">
        <v>279</v>
      </c>
      <c r="D127" s="161" t="s">
        <v>239</v>
      </c>
      <c r="E127" s="167">
        <v>15</v>
      </c>
      <c r="F127" s="169">
        <f t="shared" si="48"/>
        <v>0</v>
      </c>
      <c r="G127" s="169">
        <f t="shared" si="49"/>
        <v>0</v>
      </c>
      <c r="H127" s="170"/>
      <c r="I127" s="169">
        <f t="shared" si="50"/>
        <v>0</v>
      </c>
      <c r="J127" s="170"/>
      <c r="K127" s="169">
        <f t="shared" si="51"/>
        <v>0</v>
      </c>
      <c r="L127" s="169">
        <v>21</v>
      </c>
      <c r="M127" s="169">
        <f t="shared" si="52"/>
        <v>0</v>
      </c>
      <c r="N127" s="162">
        <v>1.1E-4</v>
      </c>
      <c r="O127" s="162">
        <f t="shared" si="53"/>
        <v>1.65E-3</v>
      </c>
      <c r="P127" s="162">
        <v>0</v>
      </c>
      <c r="Q127" s="162">
        <f t="shared" si="54"/>
        <v>0</v>
      </c>
      <c r="R127" s="162"/>
      <c r="S127" s="162"/>
      <c r="T127" s="163">
        <v>0.24399999999999999</v>
      </c>
      <c r="U127" s="162">
        <f t="shared" si="55"/>
        <v>3.66</v>
      </c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 t="s">
        <v>119</v>
      </c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ht="22.5" outlineLevel="1" x14ac:dyDescent="0.2">
      <c r="A128" s="153">
        <v>107</v>
      </c>
      <c r="B128" s="159" t="s">
        <v>280</v>
      </c>
      <c r="C128" s="193" t="s">
        <v>281</v>
      </c>
      <c r="D128" s="161" t="s">
        <v>239</v>
      </c>
      <c r="E128" s="167">
        <v>5</v>
      </c>
      <c r="F128" s="169">
        <f t="shared" si="48"/>
        <v>0</v>
      </c>
      <c r="G128" s="169">
        <f t="shared" si="49"/>
        <v>0</v>
      </c>
      <c r="H128" s="170"/>
      <c r="I128" s="169">
        <f t="shared" si="50"/>
        <v>0</v>
      </c>
      <c r="J128" s="170"/>
      <c r="K128" s="169">
        <f t="shared" si="51"/>
        <v>0</v>
      </c>
      <c r="L128" s="169">
        <v>21</v>
      </c>
      <c r="M128" s="169">
        <f t="shared" si="52"/>
        <v>0</v>
      </c>
      <c r="N128" s="162">
        <v>0</v>
      </c>
      <c r="O128" s="162">
        <f t="shared" si="53"/>
        <v>0</v>
      </c>
      <c r="P128" s="162">
        <v>0</v>
      </c>
      <c r="Q128" s="162">
        <f t="shared" si="54"/>
        <v>0</v>
      </c>
      <c r="R128" s="162"/>
      <c r="S128" s="162"/>
      <c r="T128" s="163">
        <v>0.11</v>
      </c>
      <c r="U128" s="162">
        <f t="shared" si="55"/>
        <v>0.55000000000000004</v>
      </c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 t="s">
        <v>119</v>
      </c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outlineLevel="1" x14ac:dyDescent="0.2">
      <c r="A129" s="153">
        <v>108</v>
      </c>
      <c r="B129" s="159" t="s">
        <v>266</v>
      </c>
      <c r="C129" s="193" t="s">
        <v>267</v>
      </c>
      <c r="D129" s="161" t="s">
        <v>239</v>
      </c>
      <c r="E129" s="167">
        <v>0</v>
      </c>
      <c r="F129" s="169">
        <f t="shared" si="48"/>
        <v>0</v>
      </c>
      <c r="G129" s="169">
        <f t="shared" si="49"/>
        <v>0</v>
      </c>
      <c r="H129" s="170"/>
      <c r="I129" s="169">
        <f t="shared" si="50"/>
        <v>0</v>
      </c>
      <c r="J129" s="170"/>
      <c r="K129" s="169">
        <f t="shared" si="51"/>
        <v>0</v>
      </c>
      <c r="L129" s="169">
        <v>21</v>
      </c>
      <c r="M129" s="169">
        <f t="shared" si="52"/>
        <v>0</v>
      </c>
      <c r="N129" s="162">
        <v>0</v>
      </c>
      <c r="O129" s="162">
        <f t="shared" si="53"/>
        <v>0</v>
      </c>
      <c r="P129" s="162">
        <v>0</v>
      </c>
      <c r="Q129" s="162">
        <f t="shared" si="54"/>
        <v>0</v>
      </c>
      <c r="R129" s="162"/>
      <c r="S129" s="162"/>
      <c r="T129" s="163">
        <v>1.7733300000000001</v>
      </c>
      <c r="U129" s="162">
        <f t="shared" si="55"/>
        <v>0</v>
      </c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 t="s">
        <v>119</v>
      </c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outlineLevel="1" x14ac:dyDescent="0.2">
      <c r="A130" s="153">
        <v>109</v>
      </c>
      <c r="B130" s="159" t="s">
        <v>282</v>
      </c>
      <c r="C130" s="193" t="s">
        <v>283</v>
      </c>
      <c r="D130" s="161" t="s">
        <v>239</v>
      </c>
      <c r="E130" s="167">
        <v>5</v>
      </c>
      <c r="F130" s="169">
        <f t="shared" si="48"/>
        <v>0</v>
      </c>
      <c r="G130" s="169">
        <f t="shared" si="49"/>
        <v>0</v>
      </c>
      <c r="H130" s="170"/>
      <c r="I130" s="169">
        <f t="shared" si="50"/>
        <v>0</v>
      </c>
      <c r="J130" s="170"/>
      <c r="K130" s="169">
        <f t="shared" si="51"/>
        <v>0</v>
      </c>
      <c r="L130" s="169">
        <v>21</v>
      </c>
      <c r="M130" s="169">
        <f t="shared" si="52"/>
        <v>0</v>
      </c>
      <c r="N130" s="162">
        <v>0</v>
      </c>
      <c r="O130" s="162">
        <f t="shared" si="53"/>
        <v>0</v>
      </c>
      <c r="P130" s="162">
        <v>0</v>
      </c>
      <c r="Q130" s="162">
        <f t="shared" si="54"/>
        <v>0</v>
      </c>
      <c r="R130" s="162"/>
      <c r="S130" s="162"/>
      <c r="T130" s="163">
        <v>1.56517</v>
      </c>
      <c r="U130" s="162">
        <f t="shared" si="55"/>
        <v>7.83</v>
      </c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 t="s">
        <v>119</v>
      </c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</row>
    <row r="131" spans="1:60" ht="22.5" outlineLevel="1" x14ac:dyDescent="0.2">
      <c r="A131" s="153">
        <v>110</v>
      </c>
      <c r="B131" s="159" t="s">
        <v>284</v>
      </c>
      <c r="C131" s="193" t="s">
        <v>285</v>
      </c>
      <c r="D131" s="161" t="s">
        <v>239</v>
      </c>
      <c r="E131" s="167">
        <v>5</v>
      </c>
      <c r="F131" s="169">
        <f t="shared" si="48"/>
        <v>0</v>
      </c>
      <c r="G131" s="169">
        <f t="shared" si="49"/>
        <v>0</v>
      </c>
      <c r="H131" s="170"/>
      <c r="I131" s="169">
        <f t="shared" si="50"/>
        <v>0</v>
      </c>
      <c r="J131" s="170"/>
      <c r="K131" s="169">
        <f t="shared" si="51"/>
        <v>0</v>
      </c>
      <c r="L131" s="169">
        <v>21</v>
      </c>
      <c r="M131" s="169">
        <f t="shared" si="52"/>
        <v>0</v>
      </c>
      <c r="N131" s="162">
        <v>2.7999999999999998E-4</v>
      </c>
      <c r="O131" s="162">
        <f t="shared" si="53"/>
        <v>1.4E-3</v>
      </c>
      <c r="P131" s="162">
        <v>0</v>
      </c>
      <c r="Q131" s="162">
        <f t="shared" si="54"/>
        <v>0</v>
      </c>
      <c r="R131" s="162"/>
      <c r="S131" s="162"/>
      <c r="T131" s="163">
        <v>0.24399999999999999</v>
      </c>
      <c r="U131" s="162">
        <f t="shared" si="55"/>
        <v>1.22</v>
      </c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 t="s">
        <v>119</v>
      </c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ht="22.5" outlineLevel="1" x14ac:dyDescent="0.2">
      <c r="A132" s="153">
        <v>111</v>
      </c>
      <c r="B132" s="159" t="s">
        <v>284</v>
      </c>
      <c r="C132" s="193" t="s">
        <v>286</v>
      </c>
      <c r="D132" s="161" t="s">
        <v>239</v>
      </c>
      <c r="E132" s="167">
        <v>5</v>
      </c>
      <c r="F132" s="169">
        <f t="shared" si="48"/>
        <v>0</v>
      </c>
      <c r="G132" s="169">
        <f t="shared" si="49"/>
        <v>0</v>
      </c>
      <c r="H132" s="170"/>
      <c r="I132" s="169">
        <f t="shared" si="50"/>
        <v>0</v>
      </c>
      <c r="J132" s="170"/>
      <c r="K132" s="169">
        <f t="shared" si="51"/>
        <v>0</v>
      </c>
      <c r="L132" s="169">
        <v>21</v>
      </c>
      <c r="M132" s="169">
        <f t="shared" si="52"/>
        <v>0</v>
      </c>
      <c r="N132" s="162">
        <v>2.7999999999999998E-4</v>
      </c>
      <c r="O132" s="162">
        <f t="shared" si="53"/>
        <v>1.4E-3</v>
      </c>
      <c r="P132" s="162">
        <v>0</v>
      </c>
      <c r="Q132" s="162">
        <f t="shared" si="54"/>
        <v>0</v>
      </c>
      <c r="R132" s="162"/>
      <c r="S132" s="162"/>
      <c r="T132" s="163">
        <v>0.24399999999999999</v>
      </c>
      <c r="U132" s="162">
        <f t="shared" si="55"/>
        <v>1.22</v>
      </c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 t="s">
        <v>119</v>
      </c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ht="22.5" outlineLevel="1" x14ac:dyDescent="0.2">
      <c r="A133" s="153">
        <v>112</v>
      </c>
      <c r="B133" s="159" t="s">
        <v>287</v>
      </c>
      <c r="C133" s="193" t="s">
        <v>288</v>
      </c>
      <c r="D133" s="161" t="s">
        <v>239</v>
      </c>
      <c r="E133" s="167">
        <v>5</v>
      </c>
      <c r="F133" s="169">
        <f t="shared" si="48"/>
        <v>0</v>
      </c>
      <c r="G133" s="169">
        <f t="shared" si="49"/>
        <v>0</v>
      </c>
      <c r="H133" s="170"/>
      <c r="I133" s="169">
        <f t="shared" si="50"/>
        <v>0</v>
      </c>
      <c r="J133" s="170"/>
      <c r="K133" s="169">
        <f t="shared" si="51"/>
        <v>0</v>
      </c>
      <c r="L133" s="169">
        <v>21</v>
      </c>
      <c r="M133" s="169">
        <f t="shared" si="52"/>
        <v>0</v>
      </c>
      <c r="N133" s="162">
        <v>2.9999999999999997E-4</v>
      </c>
      <c r="O133" s="162">
        <f t="shared" si="53"/>
        <v>1.5E-3</v>
      </c>
      <c r="P133" s="162">
        <v>0</v>
      </c>
      <c r="Q133" s="162">
        <f t="shared" si="54"/>
        <v>0</v>
      </c>
      <c r="R133" s="162"/>
      <c r="S133" s="162"/>
      <c r="T133" s="163">
        <v>0.35216999999999998</v>
      </c>
      <c r="U133" s="162">
        <f t="shared" si="55"/>
        <v>1.76</v>
      </c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 t="s">
        <v>119</v>
      </c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ht="22.5" outlineLevel="1" x14ac:dyDescent="0.2">
      <c r="A134" s="153">
        <v>113</v>
      </c>
      <c r="B134" s="159" t="s">
        <v>289</v>
      </c>
      <c r="C134" s="193" t="s">
        <v>290</v>
      </c>
      <c r="D134" s="161" t="s">
        <v>239</v>
      </c>
      <c r="E134" s="167">
        <v>20</v>
      </c>
      <c r="F134" s="169">
        <f t="shared" si="48"/>
        <v>0</v>
      </c>
      <c r="G134" s="169">
        <f t="shared" si="49"/>
        <v>0</v>
      </c>
      <c r="H134" s="170"/>
      <c r="I134" s="169">
        <f t="shared" si="50"/>
        <v>0</v>
      </c>
      <c r="J134" s="170"/>
      <c r="K134" s="169">
        <f t="shared" si="51"/>
        <v>0</v>
      </c>
      <c r="L134" s="169">
        <v>21</v>
      </c>
      <c r="M134" s="169">
        <f t="shared" si="52"/>
        <v>0</v>
      </c>
      <c r="N134" s="162">
        <v>7.77E-3</v>
      </c>
      <c r="O134" s="162">
        <f t="shared" si="53"/>
        <v>0.15540000000000001</v>
      </c>
      <c r="P134" s="162">
        <v>0</v>
      </c>
      <c r="Q134" s="162">
        <f t="shared" si="54"/>
        <v>0</v>
      </c>
      <c r="R134" s="162"/>
      <c r="S134" s="162"/>
      <c r="T134" s="163">
        <v>1.4546699999999999</v>
      </c>
      <c r="U134" s="162">
        <f t="shared" si="55"/>
        <v>29.09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 t="s">
        <v>119</v>
      </c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ht="22.5" outlineLevel="1" x14ac:dyDescent="0.2">
      <c r="A135" s="153">
        <v>114</v>
      </c>
      <c r="B135" s="159" t="s">
        <v>291</v>
      </c>
      <c r="C135" s="193" t="s">
        <v>292</v>
      </c>
      <c r="D135" s="161" t="s">
        <v>239</v>
      </c>
      <c r="E135" s="167">
        <v>1</v>
      </c>
      <c r="F135" s="169">
        <f t="shared" si="48"/>
        <v>0</v>
      </c>
      <c r="G135" s="169">
        <f t="shared" si="49"/>
        <v>0</v>
      </c>
      <c r="H135" s="170"/>
      <c r="I135" s="169">
        <f t="shared" si="50"/>
        <v>0</v>
      </c>
      <c r="J135" s="170"/>
      <c r="K135" s="169">
        <f t="shared" si="51"/>
        <v>0</v>
      </c>
      <c r="L135" s="169">
        <v>21</v>
      </c>
      <c r="M135" s="169">
        <f t="shared" si="52"/>
        <v>0</v>
      </c>
      <c r="N135" s="162">
        <v>2.5000000000000001E-4</v>
      </c>
      <c r="O135" s="162">
        <f t="shared" si="53"/>
        <v>2.5000000000000001E-4</v>
      </c>
      <c r="P135" s="162">
        <v>0</v>
      </c>
      <c r="Q135" s="162">
        <f t="shared" si="54"/>
        <v>0</v>
      </c>
      <c r="R135" s="162"/>
      <c r="S135" s="162"/>
      <c r="T135" s="163">
        <v>0.2</v>
      </c>
      <c r="U135" s="162">
        <f t="shared" si="55"/>
        <v>0.2</v>
      </c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 t="s">
        <v>119</v>
      </c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x14ac:dyDescent="0.2">
      <c r="A136" s="154" t="s">
        <v>114</v>
      </c>
      <c r="B136" s="160" t="s">
        <v>85</v>
      </c>
      <c r="C136" s="194" t="s">
        <v>86</v>
      </c>
      <c r="D136" s="164"/>
      <c r="E136" s="168"/>
      <c r="F136" s="171"/>
      <c r="G136" s="171">
        <f>SUMIF(AE137:AE141,"&lt;&gt;NOR",G137:G141)</f>
        <v>0</v>
      </c>
      <c r="H136" s="171"/>
      <c r="I136" s="171">
        <f>SUM(I137:I141)</f>
        <v>0</v>
      </c>
      <c r="J136" s="171"/>
      <c r="K136" s="171">
        <f>SUM(K137:K141)</f>
        <v>0</v>
      </c>
      <c r="L136" s="171"/>
      <c r="M136" s="171">
        <f>SUM(M137:M141)</f>
        <v>0</v>
      </c>
      <c r="N136" s="165"/>
      <c r="O136" s="165">
        <f>SUM(O137:O141)</f>
        <v>0</v>
      </c>
      <c r="P136" s="165"/>
      <c r="Q136" s="165">
        <f>SUM(Q137:Q141)</f>
        <v>0</v>
      </c>
      <c r="R136" s="165"/>
      <c r="S136" s="165"/>
      <c r="T136" s="166"/>
      <c r="U136" s="165">
        <f>SUM(U137:U141)</f>
        <v>107.38000000000001</v>
      </c>
      <c r="AE136" t="s">
        <v>115</v>
      </c>
    </row>
    <row r="137" spans="1:60" outlineLevel="1" x14ac:dyDescent="0.2">
      <c r="A137" s="153">
        <v>115</v>
      </c>
      <c r="B137" s="159" t="s">
        <v>293</v>
      </c>
      <c r="C137" s="193" t="s">
        <v>294</v>
      </c>
      <c r="D137" s="161" t="s">
        <v>182</v>
      </c>
      <c r="E137" s="167">
        <v>150</v>
      </c>
      <c r="F137" s="169">
        <f>H137+J137</f>
        <v>0</v>
      </c>
      <c r="G137" s="169">
        <f>ROUND(E137*F137,2)</f>
        <v>0</v>
      </c>
      <c r="H137" s="170"/>
      <c r="I137" s="169">
        <f>ROUND(E137*H137,2)</f>
        <v>0</v>
      </c>
      <c r="J137" s="170"/>
      <c r="K137" s="169">
        <f>ROUND(E137*J137,2)</f>
        <v>0</v>
      </c>
      <c r="L137" s="169">
        <v>21</v>
      </c>
      <c r="M137" s="169">
        <f>G137*(1+L137/100)</f>
        <v>0</v>
      </c>
      <c r="N137" s="162">
        <v>0</v>
      </c>
      <c r="O137" s="162">
        <f>ROUND(E137*N137,5)</f>
        <v>0</v>
      </c>
      <c r="P137" s="162">
        <v>0</v>
      </c>
      <c r="Q137" s="162">
        <f>ROUND(E137*P137,5)</f>
        <v>0</v>
      </c>
      <c r="R137" s="162"/>
      <c r="S137" s="162"/>
      <c r="T137" s="163">
        <v>2.92E-2</v>
      </c>
      <c r="U137" s="162">
        <f>ROUND(E137*T137,2)</f>
        <v>4.38</v>
      </c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 t="s">
        <v>119</v>
      </c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outlineLevel="1" x14ac:dyDescent="0.2">
      <c r="A138" s="153">
        <v>116</v>
      </c>
      <c r="B138" s="159" t="s">
        <v>295</v>
      </c>
      <c r="C138" s="193" t="s">
        <v>296</v>
      </c>
      <c r="D138" s="161" t="s">
        <v>239</v>
      </c>
      <c r="E138" s="167">
        <v>5</v>
      </c>
      <c r="F138" s="169">
        <f>H138+J138</f>
        <v>0</v>
      </c>
      <c r="G138" s="169">
        <f>ROUND(E138*F138,2)</f>
        <v>0</v>
      </c>
      <c r="H138" s="170"/>
      <c r="I138" s="169">
        <f>ROUND(E138*H138,2)</f>
        <v>0</v>
      </c>
      <c r="J138" s="170"/>
      <c r="K138" s="169">
        <f>ROUND(E138*J138,2)</f>
        <v>0</v>
      </c>
      <c r="L138" s="169">
        <v>21</v>
      </c>
      <c r="M138" s="169">
        <f>G138*(1+L138/100)</f>
        <v>0</v>
      </c>
      <c r="N138" s="162">
        <v>0</v>
      </c>
      <c r="O138" s="162">
        <f>ROUND(E138*N138,5)</f>
        <v>0</v>
      </c>
      <c r="P138" s="162">
        <v>0</v>
      </c>
      <c r="Q138" s="162">
        <f>ROUND(E138*P138,5)</f>
        <v>0</v>
      </c>
      <c r="R138" s="162"/>
      <c r="S138" s="162"/>
      <c r="T138" s="163">
        <v>12.276999999999999</v>
      </c>
      <c r="U138" s="162">
        <f>ROUND(E138*T138,2)</f>
        <v>61.39</v>
      </c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 t="s">
        <v>119</v>
      </c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ht="22.5" outlineLevel="1" x14ac:dyDescent="0.2">
      <c r="A139" s="153">
        <v>117</v>
      </c>
      <c r="B139" s="159" t="s">
        <v>297</v>
      </c>
      <c r="C139" s="193" t="s">
        <v>298</v>
      </c>
      <c r="D139" s="161" t="s">
        <v>124</v>
      </c>
      <c r="E139" s="167">
        <v>35</v>
      </c>
      <c r="F139" s="169">
        <f>H139+J139</f>
        <v>0</v>
      </c>
      <c r="G139" s="169">
        <f>ROUND(E139*F139,2)</f>
        <v>0</v>
      </c>
      <c r="H139" s="170"/>
      <c r="I139" s="169">
        <f>ROUND(E139*H139,2)</f>
        <v>0</v>
      </c>
      <c r="J139" s="170"/>
      <c r="K139" s="169">
        <f>ROUND(E139*J139,2)</f>
        <v>0</v>
      </c>
      <c r="L139" s="169">
        <v>21</v>
      </c>
      <c r="M139" s="169">
        <f>G139*(1+L139/100)</f>
        <v>0</v>
      </c>
      <c r="N139" s="162">
        <v>0</v>
      </c>
      <c r="O139" s="162">
        <f>ROUND(E139*N139,5)</f>
        <v>0</v>
      </c>
      <c r="P139" s="162">
        <v>0</v>
      </c>
      <c r="Q139" s="162">
        <f>ROUND(E139*P139,5)</f>
        <v>0</v>
      </c>
      <c r="R139" s="162"/>
      <c r="S139" s="162"/>
      <c r="T139" s="163">
        <v>0.63500000000000001</v>
      </c>
      <c r="U139" s="162">
        <f>ROUND(E139*T139,2)</f>
        <v>22.23</v>
      </c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 t="s">
        <v>119</v>
      </c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ht="22.5" outlineLevel="1" x14ac:dyDescent="0.2">
      <c r="A140" s="153">
        <v>118</v>
      </c>
      <c r="B140" s="159" t="s">
        <v>299</v>
      </c>
      <c r="C140" s="193" t="s">
        <v>300</v>
      </c>
      <c r="D140" s="161" t="s">
        <v>124</v>
      </c>
      <c r="E140" s="167">
        <v>35</v>
      </c>
      <c r="F140" s="169">
        <f>H140+J140</f>
        <v>0</v>
      </c>
      <c r="G140" s="169">
        <f>ROUND(E140*F140,2)</f>
        <v>0</v>
      </c>
      <c r="H140" s="170"/>
      <c r="I140" s="169">
        <f>ROUND(E140*H140,2)</f>
        <v>0</v>
      </c>
      <c r="J140" s="170"/>
      <c r="K140" s="169">
        <f>ROUND(E140*J140,2)</f>
        <v>0</v>
      </c>
      <c r="L140" s="169">
        <v>21</v>
      </c>
      <c r="M140" s="169">
        <f>G140*(1+L140/100)</f>
        <v>0</v>
      </c>
      <c r="N140" s="162">
        <v>0</v>
      </c>
      <c r="O140" s="162">
        <f>ROUND(E140*N140,5)</f>
        <v>0</v>
      </c>
      <c r="P140" s="162">
        <v>0</v>
      </c>
      <c r="Q140" s="162">
        <f>ROUND(E140*P140,5)</f>
        <v>0</v>
      </c>
      <c r="R140" s="162"/>
      <c r="S140" s="162"/>
      <c r="T140" s="163">
        <v>0.185</v>
      </c>
      <c r="U140" s="162">
        <f>ROUND(E140*T140,2)</f>
        <v>6.48</v>
      </c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 t="s">
        <v>119</v>
      </c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outlineLevel="1" x14ac:dyDescent="0.2">
      <c r="A141" s="180">
        <v>119</v>
      </c>
      <c r="B141" s="181" t="s">
        <v>301</v>
      </c>
      <c r="C141" s="195" t="s">
        <v>302</v>
      </c>
      <c r="D141" s="182" t="s">
        <v>118</v>
      </c>
      <c r="E141" s="183">
        <v>100</v>
      </c>
      <c r="F141" s="184">
        <f>H141+J141</f>
        <v>0</v>
      </c>
      <c r="G141" s="184">
        <f>ROUND(E141*F141,2)</f>
        <v>0</v>
      </c>
      <c r="H141" s="185"/>
      <c r="I141" s="184">
        <f>ROUND(E141*H141,2)</f>
        <v>0</v>
      </c>
      <c r="J141" s="185"/>
      <c r="K141" s="184">
        <f>ROUND(E141*J141,2)</f>
        <v>0</v>
      </c>
      <c r="L141" s="184">
        <v>21</v>
      </c>
      <c r="M141" s="184">
        <f>G141*(1+L141/100)</f>
        <v>0</v>
      </c>
      <c r="N141" s="186">
        <v>0</v>
      </c>
      <c r="O141" s="186">
        <f>ROUND(E141*N141,5)</f>
        <v>0</v>
      </c>
      <c r="P141" s="186">
        <v>0</v>
      </c>
      <c r="Q141" s="186">
        <f>ROUND(E141*P141,5)</f>
        <v>0</v>
      </c>
      <c r="R141" s="186"/>
      <c r="S141" s="186"/>
      <c r="T141" s="187">
        <v>0.129</v>
      </c>
      <c r="U141" s="186">
        <f>ROUND(E141*T141,2)</f>
        <v>12.9</v>
      </c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 t="s">
        <v>119</v>
      </c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x14ac:dyDescent="0.2">
      <c r="A142" s="6"/>
      <c r="B142" s="7" t="s">
        <v>303</v>
      </c>
      <c r="C142" s="196" t="s">
        <v>303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AC142">
        <v>15</v>
      </c>
      <c r="AD142">
        <v>21</v>
      </c>
    </row>
    <row r="143" spans="1:60" x14ac:dyDescent="0.2">
      <c r="A143" s="188"/>
      <c r="B143" s="189" t="s">
        <v>27</v>
      </c>
      <c r="C143" s="197" t="s">
        <v>303</v>
      </c>
      <c r="D143" s="190"/>
      <c r="E143" s="190"/>
      <c r="F143" s="190"/>
      <c r="G143" s="192">
        <f>G8+G34+G42+G55+G71+G80+G84+G88+G94+G96+G98+G101+G103+G120+G136</f>
        <v>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AC143">
        <f>SUMIF(L7:L141,AC142,G7:G141)</f>
        <v>0</v>
      </c>
      <c r="AD143">
        <f>SUMIF(L7:L141,AD142,G7:G141)</f>
        <v>0</v>
      </c>
      <c r="AE143" t="s">
        <v>304</v>
      </c>
    </row>
    <row r="144" spans="1:60" x14ac:dyDescent="0.2">
      <c r="A144" s="6"/>
      <c r="B144" s="7" t="s">
        <v>303</v>
      </c>
      <c r="C144" s="196" t="s">
        <v>303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31" x14ac:dyDescent="0.2">
      <c r="A145" s="191"/>
      <c r="B145" s="7" t="s">
        <v>303</v>
      </c>
      <c r="C145" s="196" t="s">
        <v>303</v>
      </c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</row>
    <row r="146" spans="1:31" x14ac:dyDescent="0.2">
      <c r="A146" s="273" t="s">
        <v>305</v>
      </c>
      <c r="B146" s="273"/>
      <c r="C146" s="274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31" x14ac:dyDescent="0.2">
      <c r="A147" s="254"/>
      <c r="B147" s="255"/>
      <c r="C147" s="256"/>
      <c r="D147" s="255"/>
      <c r="E147" s="255"/>
      <c r="F147" s="255"/>
      <c r="G147" s="25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AE147" t="s">
        <v>306</v>
      </c>
    </row>
    <row r="148" spans="1:31" x14ac:dyDescent="0.2">
      <c r="A148" s="258"/>
      <c r="B148" s="259"/>
      <c r="C148" s="260"/>
      <c r="D148" s="259"/>
      <c r="E148" s="259"/>
      <c r="F148" s="259"/>
      <c r="G148" s="26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 x14ac:dyDescent="0.2">
      <c r="A149" s="258"/>
      <c r="B149" s="259"/>
      <c r="C149" s="260"/>
      <c r="D149" s="259"/>
      <c r="E149" s="259"/>
      <c r="F149" s="259"/>
      <c r="G149" s="26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31" x14ac:dyDescent="0.2">
      <c r="A150" s="258"/>
      <c r="B150" s="259"/>
      <c r="C150" s="260"/>
      <c r="D150" s="259"/>
      <c r="E150" s="259"/>
      <c r="F150" s="259"/>
      <c r="G150" s="26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31" x14ac:dyDescent="0.2">
      <c r="A151" s="262"/>
      <c r="B151" s="263"/>
      <c r="C151" s="264"/>
      <c r="D151" s="263"/>
      <c r="E151" s="263"/>
      <c r="F151" s="263"/>
      <c r="G151" s="26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31" x14ac:dyDescent="0.2">
      <c r="A152" s="6"/>
      <c r="B152" s="7" t="s">
        <v>303</v>
      </c>
      <c r="C152" s="196" t="s">
        <v>303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31" x14ac:dyDescent="0.2">
      <c r="C153" s="198"/>
      <c r="AE153" t="s">
        <v>307</v>
      </c>
    </row>
  </sheetData>
  <mergeCells count="6">
    <mergeCell ref="A147:G151"/>
    <mergeCell ref="A1:G1"/>
    <mergeCell ref="C2:G2"/>
    <mergeCell ref="C3:G3"/>
    <mergeCell ref="C4:G4"/>
    <mergeCell ref="A146:C146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Antoš</dc:creator>
  <cp:lastModifiedBy>Marešová</cp:lastModifiedBy>
  <cp:lastPrinted>2014-02-28T09:52:57Z</cp:lastPrinted>
  <dcterms:created xsi:type="dcterms:W3CDTF">2009-04-08T07:15:50Z</dcterms:created>
  <dcterms:modified xsi:type="dcterms:W3CDTF">2022-10-05T12:23:41Z</dcterms:modified>
</cp:coreProperties>
</file>